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C:\Users\michaelmg1\Documents\0000 Presentation\00 ACTUAL TO SEND current\1 Top 3 final story ORIGINALS\PERMANENT\"/>
    </mc:Choice>
  </mc:AlternateContent>
  <xr:revisionPtr revIDLastSave="0" documentId="8_{0ED80D0C-30F7-472F-8FA3-C4E1B0ED8DF0}" xr6:coauthVersionLast="43" xr6:coauthVersionMax="43" xr10:uidLastSave="{00000000-0000-0000-0000-000000000000}"/>
  <bookViews>
    <workbookView xWindow="-110" yWindow="-110" windowWidth="19420" windowHeight="11760" xr2:uid="{00000000-000D-0000-FFFF-FFFF00000000}"/>
  </bookViews>
  <sheets>
    <sheet name="50% of Births" sheetId="2" r:id="rId1"/>
    <sheet name="12 year forcast " sheetId="3" r:id="rId2"/>
  </sheets>
  <externalReferences>
    <externalReference r:id="rId3"/>
  </externalReferences>
  <definedNames>
    <definedName name="_xlnm.Print_Area" localSheetId="1">'12 year forcast '!$A$1:$O$52</definedName>
    <definedName name="_xlnm.Print_Area" localSheetId="0">'50% of Births'!$A$1:$O$69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9" i="2" l="1"/>
  <c r="M28" i="2"/>
  <c r="M25" i="2"/>
  <c r="F28" i="3" l="1"/>
  <c r="E51" i="2" l="1"/>
  <c r="P43" i="3" l="1"/>
  <c r="D34" i="3"/>
  <c r="D35" i="3" s="1"/>
  <c r="D36" i="3" s="1"/>
  <c r="D37" i="3" s="1"/>
  <c r="D38" i="3" s="1"/>
  <c r="D39" i="3" s="1"/>
  <c r="D40" i="3" s="1"/>
  <c r="D41" i="3" s="1"/>
  <c r="G28" i="3"/>
  <c r="H28" i="3" s="1"/>
  <c r="AA22" i="3"/>
  <c r="Z22" i="3"/>
  <c r="Y22" i="3"/>
  <c r="X22" i="3"/>
  <c r="A22" i="3"/>
  <c r="E49" i="3" s="1"/>
  <c r="B9" i="3"/>
  <c r="B10" i="3" s="1"/>
  <c r="B11" i="3" s="1"/>
  <c r="B12" i="3" s="1"/>
  <c r="B13" i="3" s="1"/>
  <c r="B14" i="3" s="1"/>
  <c r="B15" i="3" s="1"/>
  <c r="B16" i="3" s="1"/>
  <c r="B17" i="3" s="1"/>
  <c r="B18" i="3" s="1"/>
  <c r="B19" i="3" s="1"/>
  <c r="D8" i="3"/>
  <c r="D18" i="3" s="1"/>
  <c r="G6" i="3"/>
  <c r="H6" i="3" s="1"/>
  <c r="I6" i="3" s="1"/>
  <c r="J6" i="3" s="1"/>
  <c r="K6" i="3" s="1"/>
  <c r="L6" i="3" s="1"/>
  <c r="M6" i="3" s="1"/>
  <c r="N6" i="3" s="1"/>
  <c r="D13" i="3" l="1"/>
  <c r="D15" i="3"/>
  <c r="D16" i="3"/>
  <c r="O43" i="3"/>
  <c r="D17" i="3"/>
  <c r="D10" i="3"/>
  <c r="D11" i="3" s="1"/>
  <c r="D12" i="3" s="1"/>
  <c r="D19" i="3"/>
  <c r="D9" i="3"/>
  <c r="D14" i="3"/>
  <c r="D22" i="3" l="1"/>
  <c r="F57" i="2" l="1"/>
  <c r="E43" i="2"/>
  <c r="F46" i="2" s="1"/>
  <c r="F28" i="2"/>
  <c r="F23" i="2"/>
  <c r="F30" i="2" s="1"/>
  <c r="F53" i="2" l="1"/>
  <c r="N3" i="3"/>
  <c r="J35" i="2"/>
  <c r="F34" i="2"/>
  <c r="J47" i="2" s="1"/>
  <c r="F37" i="2" l="1"/>
  <c r="F55" i="2" s="1"/>
  <c r="L57" i="2" s="1"/>
  <c r="J50" i="2"/>
  <c r="N4" i="3" s="1"/>
  <c r="N5" i="3"/>
  <c r="N43" i="3"/>
  <c r="F38" i="3" l="1"/>
  <c r="F32" i="3"/>
  <c r="F40" i="3"/>
  <c r="F35" i="3"/>
  <c r="F36" i="3"/>
  <c r="F37" i="3"/>
  <c r="F33" i="3"/>
  <c r="F34" i="3"/>
  <c r="F39" i="3"/>
  <c r="E8" i="3"/>
  <c r="F41" i="3" s="1"/>
  <c r="I12" i="3"/>
  <c r="J11" i="3"/>
  <c r="J12" i="3" s="1"/>
  <c r="J13" i="3" s="1"/>
  <c r="I11" i="3"/>
  <c r="H11" i="3" s="1"/>
  <c r="H10" i="3"/>
  <c r="L38" i="3"/>
  <c r="J41" i="3"/>
  <c r="H40" i="3"/>
  <c r="G40" i="3"/>
  <c r="E32" i="3"/>
  <c r="O12" i="3"/>
  <c r="O10" i="3"/>
  <c r="K38" i="3"/>
  <c r="I41" i="3"/>
  <c r="M39" i="3"/>
  <c r="G39" i="3"/>
  <c r="E39" i="3"/>
  <c r="E31" i="3"/>
  <c r="N12" i="3"/>
  <c r="N10" i="3"/>
  <c r="J38" i="3"/>
  <c r="H41" i="3"/>
  <c r="L39" i="3"/>
  <c r="G38" i="3"/>
  <c r="E38" i="3"/>
  <c r="O15" i="3"/>
  <c r="M12" i="3"/>
  <c r="M10" i="3"/>
  <c r="K10" i="3"/>
  <c r="I39" i="3"/>
  <c r="O13" i="3"/>
  <c r="J40" i="3"/>
  <c r="G34" i="3"/>
  <c r="N13" i="3"/>
  <c r="K41" i="3"/>
  <c r="G41" i="3"/>
  <c r="G33" i="3"/>
  <c r="E33" i="3"/>
  <c r="L11" i="3"/>
  <c r="I38" i="3"/>
  <c r="M40" i="3"/>
  <c r="K39" i="3"/>
  <c r="G37" i="3"/>
  <c r="E37" i="3"/>
  <c r="O14" i="3"/>
  <c r="L12" i="3"/>
  <c r="L10" i="3"/>
  <c r="H38" i="3"/>
  <c r="L40" i="3"/>
  <c r="J39" i="3"/>
  <c r="G36" i="3"/>
  <c r="E36" i="3"/>
  <c r="N14" i="3"/>
  <c r="O11" i="3"/>
  <c r="K40" i="3"/>
  <c r="G35" i="3"/>
  <c r="E35" i="3"/>
  <c r="N11" i="3"/>
  <c r="J10" i="3"/>
  <c r="H39" i="3"/>
  <c r="E34" i="3"/>
  <c r="M11" i="3"/>
  <c r="I40" i="3"/>
  <c r="M13" i="3"/>
  <c r="M41" i="3"/>
  <c r="L41" i="3"/>
  <c r="O9" i="3"/>
  <c r="I35" i="3"/>
  <c r="J9" i="3"/>
  <c r="H36" i="3"/>
  <c r="H37" i="3"/>
  <c r="I36" i="3"/>
  <c r="K9" i="3"/>
  <c r="M9" i="3"/>
  <c r="I37" i="3"/>
  <c r="H34" i="3"/>
  <c r="I9" i="3"/>
  <c r="J37" i="3"/>
  <c r="J36" i="3"/>
  <c r="L9" i="3"/>
  <c r="K37" i="3"/>
  <c r="N9" i="3"/>
  <c r="H35" i="3"/>
  <c r="J43" i="3" l="1"/>
  <c r="F43" i="3"/>
  <c r="L14" i="3"/>
  <c r="K12" i="3"/>
  <c r="K13" i="3" s="1"/>
  <c r="L43" i="3"/>
  <c r="H43" i="3"/>
  <c r="I43" i="3"/>
  <c r="K43" i="3"/>
  <c r="G43" i="3"/>
  <c r="M43" i="3"/>
  <c r="H9" i="3"/>
  <c r="K8" i="3"/>
  <c r="O8" i="3"/>
  <c r="N16" i="3"/>
  <c r="O16" i="3" s="1"/>
  <c r="E41" i="3"/>
  <c r="F8" i="3"/>
  <c r="L8" i="3"/>
  <c r="O17" i="3"/>
  <c r="M8" i="3"/>
  <c r="E22" i="3"/>
  <c r="N8" i="3"/>
  <c r="N17" i="3"/>
  <c r="J8" i="3"/>
  <c r="J22" i="3" s="1"/>
  <c r="H8" i="3"/>
  <c r="I8" i="3"/>
  <c r="M16" i="3"/>
  <c r="E40" i="3"/>
  <c r="I10" i="3"/>
  <c r="G8" i="3"/>
  <c r="F9" i="3"/>
  <c r="O18" i="3"/>
  <c r="F22" i="3" l="1"/>
  <c r="I22" i="3"/>
  <c r="K14" i="3"/>
  <c r="K22" i="3" s="1"/>
  <c r="L13" i="3"/>
  <c r="M14" i="3"/>
  <c r="L15" i="3"/>
  <c r="M15" i="3" s="1"/>
  <c r="N15" i="3" s="1"/>
  <c r="N22" i="3" s="1"/>
  <c r="H22" i="3"/>
  <c r="P8" i="3"/>
  <c r="G10" i="3"/>
  <c r="G9" i="3"/>
  <c r="O22" i="3"/>
  <c r="E43" i="3"/>
  <c r="O45" i="3" s="1"/>
  <c r="L22" i="3" l="1"/>
  <c r="M22" i="3"/>
  <c r="G22" i="3"/>
  <c r="O23" i="3" l="1"/>
  <c r="E47" i="3" s="1"/>
  <c r="G48" i="3" s="1"/>
  <c r="D25" i="3"/>
</calcChain>
</file>

<file path=xl/sharedStrings.xml><?xml version="1.0" encoding="utf-8"?>
<sst xmlns="http://schemas.openxmlformats.org/spreadsheetml/2006/main" count="145" uniqueCount="140">
  <si>
    <t>Times</t>
  </si>
  <si>
    <t>Return on Investment after 12 years</t>
  </si>
  <si>
    <t>(L) x 9</t>
  </si>
  <si>
    <t>Years of School (k-8th grade)…..9 years</t>
  </si>
  <si>
    <t>Source Census Bureau (average state)</t>
  </si>
  <si>
    <t>(L)</t>
  </si>
  <si>
    <t>(K)</t>
  </si>
  <si>
    <t>Elementary School Program  (k-8th grade)</t>
  </si>
  <si>
    <t>(J)</t>
  </si>
  <si>
    <t>(I) x 12</t>
  </si>
  <si>
    <t>12 Year Savings From Food Stamp Costs</t>
  </si>
  <si>
    <t>Kaiser Family Foundation 133.47/mo./person….took  only 2 people</t>
  </si>
  <si>
    <t>Cato Institute uses $416/mo.</t>
  </si>
  <si>
    <t>(I)</t>
  </si>
  <si>
    <t>/mo.  (H)</t>
  </si>
  <si>
    <t>(H) x 12 x( A) x G</t>
  </si>
  <si>
    <r>
      <t>Cost/Year/ Client &amp; child for Food Stamps</t>
    </r>
    <r>
      <rPr>
        <sz val="12"/>
        <rFont val="Arial"/>
        <family val="2"/>
      </rPr>
      <t xml:space="preserve">   </t>
    </r>
  </si>
  <si>
    <t>ADD</t>
  </si>
  <si>
    <t>(E)  x  (G)  x( 11)</t>
  </si>
  <si>
    <t>(G)</t>
  </si>
  <si>
    <t>(F)</t>
  </si>
  <si>
    <t>(E)</t>
  </si>
  <si>
    <t>(A) x (D) x 12</t>
  </si>
  <si>
    <t>Entitlement Savings for Year 1 ( 12 months)</t>
  </si>
  <si>
    <t>Cost of Family Entitlements per month</t>
  </si>
  <si>
    <t>(A) x (B)</t>
  </si>
  <si>
    <t>First Year Savings   (only medical costs)</t>
  </si>
  <si>
    <t xml:space="preserve"> (Over 40% of U.S. Births funded by Medicaid)</t>
  </si>
  <si>
    <t xml:space="preserve">Kaiser Family Foundation nationwide average </t>
  </si>
  <si>
    <t>"</t>
  </si>
  <si>
    <t>(B)</t>
  </si>
  <si>
    <t>US  average Medicaid cost  of birth and early child care (states all vary)</t>
  </si>
  <si>
    <t>100 % safety-net people (Title 10 eligible)</t>
  </si>
  <si>
    <t>(A)</t>
  </si>
  <si>
    <t>(Based on Guttmacher Institute Report 2016)</t>
  </si>
  <si>
    <t xml:space="preserve">        Facts on Publicly Funded Contraceptive Service in the U.S. Fiscal Year 2014</t>
  </si>
  <si>
    <t xml:space="preserve"> Government family planning Funding cost/ year</t>
  </si>
  <si>
    <t>Red numbers are our estimates</t>
  </si>
  <si>
    <t>Black numbers are spreadsheet  calculations</t>
  </si>
  <si>
    <t>Blue Numbers are outside research inputs</t>
  </si>
  <si>
    <t>The Enormous Fiscal Benefits of Family Planning</t>
  </si>
  <si>
    <t>GOVERNMENT SAVINGS DUE TO FUNDING OF FAMILY PLANNING SERVICES  (family of 2.5)</t>
  </si>
  <si>
    <t>Notes:</t>
  </si>
  <si>
    <t>We were not able to study the many other costs associated with this population, such as incarceration rates and the attentant costs, or the drug related costs or foster care expenses due to the fact</t>
  </si>
  <si>
    <t>Society for Prevention of Unplanned Pregnancies</t>
  </si>
  <si>
    <t>Average cost/yr/child public School (K) times no. of children (A) --&gt;</t>
  </si>
  <si>
    <t>(M)</t>
  </si>
  <si>
    <t>Total Savings from family Planning from 1st. year Investment</t>
  </si>
  <si>
    <t>(N)</t>
  </si>
  <si>
    <t>(N)+(J)+(M)</t>
  </si>
  <si>
    <t>Total Unintended Pregnancies Prevented</t>
  </si>
  <si>
    <t>Unintended Pregnancies that would be aborted</t>
  </si>
  <si>
    <t xml:space="preserve">Unintended Pregnancy Births Prevented </t>
  </si>
  <si>
    <t xml:space="preserve"> and would have vastly increased the savings.  We only took the savings from elimination of unintended births the first 12 years and did not use high school or the fact that children are eligible until 18 years old.</t>
  </si>
  <si>
    <t>Defunding Family Planning, which 90% of Americans approve,  will lead to a large increases in Teenage Pregnancy, Abortions and huge increases in Welfare costs.</t>
  </si>
  <si>
    <t xml:space="preserve"> 100%of Births, since all required to go k-8.</t>
  </si>
  <si>
    <t>(Food stamps not included in Year 1 above)</t>
  </si>
  <si>
    <t>Unintended Pregnancies that would be  Miscarriages</t>
  </si>
  <si>
    <t xml:space="preserve">Total Savings 1st Year Plus 11 years of "some" Entitlements </t>
  </si>
  <si>
    <t>"(C)</t>
  </si>
  <si>
    <t>(Please read the numbers first and then use the letters to check if logic and computation are correct)</t>
  </si>
  <si>
    <t>(X)</t>
  </si>
  <si>
    <t>(F) +(X)</t>
  </si>
  <si>
    <t>(THEREFORE 963/mo. is very conservative.)</t>
  </si>
  <si>
    <t>a. Linked items referance website where found</t>
  </si>
  <si>
    <t>b. Email Website for actual Spreadsheets if needed</t>
  </si>
  <si>
    <t>update-10/15/2017</t>
  </si>
  <si>
    <t>Used 50%% of Unintended Pregnancies since some families would</t>
  </si>
  <si>
    <t>Food Stamp Program   (50% of population)</t>
  </si>
  <si>
    <t>Savings on Family Entitlements per Year using 50% of births for 11 more years</t>
  </si>
  <si>
    <t>First year Savings Birth, Early Childhood and minimum Entitlements…..</t>
  </si>
  <si>
    <t>Percent of Unintended Births Used for Future Years:</t>
  </si>
  <si>
    <t>drop out over time.  (VERY CONSERVATIVE)</t>
  </si>
  <si>
    <t>1. This analysis is very conservative since we did not use 76 other programs available to this population.  Some, such as Housing Assistance, SSDI, SSI, and EITC are quite substantial</t>
  </si>
  <si>
    <t>2. Our research comes from many sources and does not imply that these sources or anyone affiliated with them supports, endorses, or has participated in this project</t>
  </si>
  <si>
    <t>Y</t>
  </si>
  <si>
    <t>Z</t>
  </si>
  <si>
    <t>Y/Z</t>
  </si>
  <si>
    <r>
      <t>(For comparison, Cato Institute family of 3 is</t>
    </r>
    <r>
      <rPr>
        <b/>
        <sz val="12"/>
        <rFont val="Arial"/>
        <family val="2"/>
      </rPr>
      <t xml:space="preserve"> $2917/mo.-)</t>
    </r>
  </si>
  <si>
    <t>SAVINGS DUE TO FAMILY PLANNING FUNDS IF GOVERNMENT  SPENT SAME MONEY  EACH YEAR FOR the next 12 YEARS</t>
  </si>
  <si>
    <t>SEE PREVIOUS SHEET</t>
  </si>
  <si>
    <t>No inflation considered.</t>
  </si>
  <si>
    <t>1 year school costs:</t>
  </si>
  <si>
    <t>cost of</t>
  </si>
  <si>
    <t>FP govt</t>
  </si>
  <si>
    <t xml:space="preserve">year </t>
  </si>
  <si>
    <t>year 1 Savings</t>
  </si>
  <si>
    <t>Future Savings --&gt;   2</t>
  </si>
  <si>
    <t>(This is the sum of the three</t>
  </si>
  <si>
    <t>programs on the other page</t>
  </si>
  <si>
    <t xml:space="preserve">"welfare"  </t>
  </si>
  <si>
    <t>food stamps   &amp;</t>
  </si>
  <si>
    <t>total</t>
  </si>
  <si>
    <t>10 year savings…</t>
  </si>
  <si>
    <t>Continued below</t>
  </si>
  <si>
    <t xml:space="preserve"> </t>
  </si>
  <si>
    <t>Grand Total 12 years</t>
  </si>
  <si>
    <t>Savings</t>
  </si>
  <si>
    <t>(Trillion)</t>
  </si>
  <si>
    <t>(carried out to end @24 yrs.)</t>
  </si>
  <si>
    <t>X   Return</t>
  </si>
  <si>
    <t>Costs</t>
  </si>
  <si>
    <t>Revised 10/15/17</t>
  </si>
  <si>
    <t>Total 1 year costs with school</t>
  </si>
  <si>
    <t>total 1 year costs without school</t>
  </si>
  <si>
    <t>school STOPS at 8th grade</t>
  </si>
  <si>
    <t>50% of all costs except school</t>
  </si>
  <si>
    <t>NO SCHOOL COSTS TILL AGE 5</t>
  </si>
  <si>
    <t xml:space="preserve"> that we chose to only use benefits that all the people WOULD use.  If any of the published numbers we used OR  our assumptions, were 50% incorrect, the savings from Family Planning would still be an unbelievable number.</t>
  </si>
  <si>
    <t>Total above line=</t>
  </si>
  <si>
    <t>(12 years funding will carry over to 24 years of savings)</t>
  </si>
  <si>
    <t>2nd year no school</t>
  </si>
  <si>
    <t>This is corrected final version….old one hasbackup etc.</t>
  </si>
  <si>
    <t>This is corrected 50% version.  Old one may not be correct but has all b/u</t>
  </si>
  <si>
    <t>years 2-4 cost---&gt;</t>
  </si>
  <si>
    <t>5th year including  school</t>
  </si>
  <si>
    <t xml:space="preserve">years 5 to 12---&gt; </t>
  </si>
  <si>
    <t>Total Initial Government Investment:</t>
  </si>
  <si>
    <t>(P) Attend public schools</t>
  </si>
  <si>
    <t>(K) x (A) x (P)</t>
  </si>
  <si>
    <t>(Using ONLY 3 of 79 entitlement programs available to safety-net families AND 50% of unintended births &amp; 90% of school)</t>
  </si>
  <si>
    <t>revised 11/28/18</t>
  </si>
  <si>
    <t>From other sheet</t>
  </si>
  <si>
    <t>Revised 2-13-19</t>
  </si>
  <si>
    <t>update 11/1/2018---2/13/19</t>
  </si>
  <si>
    <t>Year</t>
  </si>
  <si>
    <t>Revised 2/13/19</t>
  </si>
  <si>
    <r>
      <rPr>
        <b/>
        <sz val="9"/>
        <rFont val="Arial"/>
        <family val="2"/>
      </rPr>
      <t>Website</t>
    </r>
    <r>
      <rPr>
        <b/>
        <sz val="11"/>
        <rFont val="Arial"/>
        <family val="2"/>
      </rPr>
      <t>-   Smartfamilyplanning.com</t>
    </r>
  </si>
  <si>
    <t>show 963</t>
  </si>
  <si>
    <t>**</t>
  </si>
  <si>
    <t>Temporary aid for needy families</t>
  </si>
  <si>
    <t>YES</t>
  </si>
  <si>
    <t>Number used in calculation</t>
  </si>
  <si>
    <t>TANF =466/MO for 60months so used 38% for 13 yrs which is 179/month</t>
  </si>
  <si>
    <t>466x60=</t>
  </si>
  <si>
    <t>179x12x13=</t>
  </si>
  <si>
    <t>Medicaid and CHIP</t>
  </si>
  <si>
    <t>US dept labor</t>
  </si>
  <si>
    <t xml:space="preserve">    ** TANF, CHIP Medicaid    </t>
  </si>
  <si>
    <t>784+179=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</si>
</sst>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_);_(&quot;$&quot;* \(#,##0.0\);_(&quot;$&quot;* &quot;-&quot;??_);_(@_)"/>
  </numFmts>
  <fonts count="48" x14ac:knownFonts="1">
    <font>
      <sz val="11"/>
      <name val="Arial"/>
      <family val="2"/>
    </font>
    <font>
      <sz val="11"/>
      <name val="Arial"/>
      <family val="2"/>
    </font>
    <font>
      <b/>
      <sz val="11"/>
      <name val="Arial"/>
      <family val="2"/>
    </font>
    <font>
      <b/>
      <sz val="14"/>
      <name val="Arial"/>
      <family val="2"/>
    </font>
    <font>
      <sz val="14"/>
      <name val="Arial"/>
      <family val="2"/>
    </font>
    <font>
      <b/>
      <u val="doubleAccounting"/>
      <sz val="14"/>
      <name val="Arial"/>
      <family val="2"/>
    </font>
    <font>
      <b/>
      <u val="doubleAccounting"/>
      <sz val="11"/>
      <name val="Arial"/>
      <family val="2"/>
    </font>
    <font>
      <sz val="11"/>
      <color rgb="FFFF0000"/>
      <name val="Arial"/>
      <family val="2"/>
    </font>
    <font>
      <b/>
      <u/>
      <sz val="11"/>
      <name val="Arial"/>
      <family val="2"/>
    </font>
    <font>
      <b/>
      <sz val="12"/>
      <color rgb="FF0070C0"/>
      <name val="Arial"/>
      <family val="2"/>
    </font>
    <font>
      <sz val="12"/>
      <name val="Arial"/>
      <family val="2"/>
    </font>
    <font>
      <b/>
      <sz val="12"/>
      <name val="Arial"/>
      <family val="2"/>
    </font>
    <font>
      <u val="double"/>
      <sz val="20"/>
      <name val="Arial"/>
      <family val="2"/>
    </font>
    <font>
      <b/>
      <u/>
      <sz val="11"/>
      <color rgb="FFFF0000"/>
      <name val="Arial"/>
      <family val="2"/>
    </font>
    <font>
      <i/>
      <sz val="11"/>
      <name val="Arial"/>
      <family val="2"/>
    </font>
    <font>
      <b/>
      <i/>
      <sz val="11"/>
      <name val="Arial"/>
      <family val="2"/>
    </font>
    <font>
      <b/>
      <sz val="12"/>
      <color rgb="FFFF0000"/>
      <name val="Arial"/>
      <family val="2"/>
    </font>
    <font>
      <u/>
      <sz val="11"/>
      <name val="Arial"/>
      <family val="2"/>
    </font>
    <font>
      <b/>
      <u val="singleAccounting"/>
      <sz val="12"/>
      <color rgb="FF0070C0"/>
      <name val="Arial"/>
      <family val="2"/>
    </font>
    <font>
      <b/>
      <sz val="14"/>
      <color rgb="FFFF0000"/>
      <name val="Arial"/>
      <family val="2"/>
    </font>
    <font>
      <sz val="11"/>
      <color rgb="FF7030A0"/>
      <name val="Arial"/>
      <family val="2"/>
    </font>
    <font>
      <b/>
      <u/>
      <sz val="14"/>
      <name val="Arial"/>
      <family val="2"/>
    </font>
    <font>
      <b/>
      <i/>
      <sz val="12"/>
      <name val="Arial"/>
      <family val="2"/>
    </font>
    <font>
      <sz val="10"/>
      <name val="Arial"/>
      <family val="2"/>
    </font>
    <font>
      <b/>
      <sz val="14"/>
      <color rgb="FFFFC000"/>
      <name val="Arial"/>
      <family val="2"/>
    </font>
    <font>
      <sz val="11"/>
      <color theme="5" tint="-0.249977111117893"/>
      <name val="Arial"/>
      <family val="2"/>
    </font>
    <font>
      <sz val="12"/>
      <color theme="5" tint="-0.249977111117893"/>
      <name val="Arial"/>
      <family val="2"/>
    </font>
    <font>
      <sz val="14"/>
      <color theme="5" tint="-0.249977111117893"/>
      <name val="Arial"/>
      <family val="2"/>
    </font>
    <font>
      <b/>
      <u/>
      <sz val="12"/>
      <name val="Arial"/>
      <family val="2"/>
    </font>
    <font>
      <sz val="12"/>
      <color rgb="FFFF0000"/>
      <name val="Arial"/>
      <family val="2"/>
    </font>
    <font>
      <i/>
      <sz val="12"/>
      <name val="Arial"/>
      <family val="2"/>
    </font>
    <font>
      <sz val="12"/>
      <color rgb="FFC00000"/>
      <name val="Arial"/>
      <family val="2"/>
    </font>
    <font>
      <u/>
      <sz val="12"/>
      <color rgb="FFFF0000"/>
      <name val="Arial"/>
      <family val="2"/>
    </font>
    <font>
      <i/>
      <u/>
      <sz val="12"/>
      <color rgb="FFFF0000"/>
      <name val="Arial"/>
      <family val="2"/>
    </font>
    <font>
      <b/>
      <sz val="11"/>
      <color rgb="FFFF0000"/>
      <name val="Arial"/>
      <family val="2"/>
    </font>
    <font>
      <b/>
      <i/>
      <sz val="8"/>
      <color rgb="FFFF0000"/>
      <name val="Arial"/>
      <family val="2"/>
    </font>
    <font>
      <sz val="10"/>
      <color rgb="FF0070C0"/>
      <name val="Arial"/>
      <family val="2"/>
    </font>
    <font>
      <b/>
      <sz val="10"/>
      <name val="Arial"/>
      <family val="2"/>
    </font>
    <font>
      <b/>
      <u val="singleAccounting"/>
      <sz val="11"/>
      <name val="Arial"/>
      <family val="2"/>
    </font>
    <font>
      <b/>
      <i/>
      <sz val="11"/>
      <color rgb="FFFF0000"/>
      <name val="Arial"/>
      <family val="2"/>
    </font>
    <font>
      <b/>
      <sz val="10"/>
      <color rgb="FF0070C0"/>
      <name val="Arial"/>
      <family val="2"/>
    </font>
    <font>
      <i/>
      <u/>
      <sz val="12"/>
      <name val="Arial"/>
      <family val="2"/>
    </font>
    <font>
      <b/>
      <i/>
      <sz val="11"/>
      <color rgb="FF0070C0"/>
      <name val="Arial"/>
      <family val="2"/>
    </font>
    <font>
      <b/>
      <u val="singleAccounting"/>
      <sz val="9"/>
      <name val="Arial"/>
      <family val="2"/>
    </font>
    <font>
      <b/>
      <sz val="9"/>
      <name val="Arial"/>
      <family val="2"/>
    </font>
    <font>
      <b/>
      <i/>
      <u/>
      <sz val="12"/>
      <color rgb="FFFF0000"/>
      <name val="Arial"/>
      <family val="2"/>
    </font>
    <font>
      <b/>
      <u/>
      <sz val="12"/>
      <color rgb="FFFF0000"/>
      <name val="Arial"/>
      <family val="2"/>
    </font>
    <font>
      <sz val="11"/>
      <color theme="5"/>
      <name val="Arial"/>
      <family val="2"/>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98">
    <xf numFmtId="0" fontId="0" fillId="0" borderId="0" xfId="0"/>
    <xf numFmtId="164" fontId="2" fillId="0" borderId="0" xfId="1" applyNumberFormat="1" applyFont="1"/>
    <xf numFmtId="0" fontId="3" fillId="0" borderId="0" xfId="0" applyFont="1" applyBorder="1"/>
    <xf numFmtId="165" fontId="3" fillId="0" borderId="0" xfId="0" applyNumberFormat="1" applyFont="1"/>
    <xf numFmtId="0" fontId="4" fillId="0" borderId="0" xfId="0" applyFont="1"/>
    <xf numFmtId="164" fontId="3" fillId="0" borderId="0" xfId="1" applyNumberFormat="1" applyFont="1"/>
    <xf numFmtId="0" fontId="3" fillId="0" borderId="1" xfId="0" applyFont="1" applyBorder="1"/>
    <xf numFmtId="165" fontId="5" fillId="0" borderId="2" xfId="2" applyNumberFormat="1" applyFont="1" applyBorder="1"/>
    <xf numFmtId="165" fontId="6" fillId="0" borderId="0" xfId="2" applyNumberFormat="1" applyFont="1"/>
    <xf numFmtId="9" fontId="8" fillId="0" borderId="0" xfId="0" applyNumberFormat="1" applyFont="1" applyBorder="1" applyAlignment="1">
      <alignment horizontal="left" wrapText="1"/>
    </xf>
    <xf numFmtId="165" fontId="9" fillId="0" borderId="0" xfId="2" applyNumberFormat="1" applyFont="1"/>
    <xf numFmtId="0" fontId="0" fillId="0" borderId="2" xfId="0" applyBorder="1"/>
    <xf numFmtId="0" fontId="0" fillId="0" borderId="0" xfId="0" applyBorder="1"/>
    <xf numFmtId="165" fontId="10" fillId="0" borderId="0" xfId="2" applyNumberFormat="1" applyFont="1"/>
    <xf numFmtId="0" fontId="10" fillId="0" borderId="0" xfId="0" quotePrefix="1" applyFont="1"/>
    <xf numFmtId="0" fontId="10" fillId="0" borderId="0" xfId="0" applyFont="1"/>
    <xf numFmtId="0" fontId="11" fillId="0" borderId="0" xfId="0" applyFont="1"/>
    <xf numFmtId="165" fontId="11" fillId="0" borderId="0" xfId="2" applyNumberFormat="1" applyFont="1"/>
    <xf numFmtId="0" fontId="2" fillId="0" borderId="0" xfId="0" applyFont="1"/>
    <xf numFmtId="165" fontId="2" fillId="0" borderId="0" xfId="2" applyNumberFormat="1" applyFont="1"/>
    <xf numFmtId="9" fontId="8" fillId="0" borderId="0" xfId="0" applyNumberFormat="1" applyFont="1" applyBorder="1" applyAlignment="1">
      <alignment horizontal="center" wrapText="1"/>
    </xf>
    <xf numFmtId="0" fontId="0" fillId="0" borderId="0" xfId="0" applyAlignment="1"/>
    <xf numFmtId="0" fontId="0" fillId="0" borderId="0" xfId="0" applyAlignment="1">
      <alignment horizontal="right"/>
    </xf>
    <xf numFmtId="164" fontId="11" fillId="0" borderId="0" xfId="1" applyNumberFormat="1" applyFont="1"/>
    <xf numFmtId="0" fontId="0" fillId="0" borderId="0" xfId="0" applyFont="1"/>
    <xf numFmtId="165" fontId="16" fillId="0" borderId="0" xfId="2" applyNumberFormat="1" applyFont="1"/>
    <xf numFmtId="0" fontId="0" fillId="0" borderId="0" xfId="0" quotePrefix="1" applyAlignment="1">
      <alignment horizontal="right"/>
    </xf>
    <xf numFmtId="164" fontId="9" fillId="0" borderId="0" xfId="1" applyNumberFormat="1" applyFont="1"/>
    <xf numFmtId="164" fontId="0" fillId="0" borderId="0" xfId="0" applyNumberFormat="1"/>
    <xf numFmtId="9" fontId="14" fillId="0" borderId="0" xfId="0" applyNumberFormat="1" applyFont="1" applyAlignment="1">
      <alignment horizontal="center"/>
    </xf>
    <xf numFmtId="9" fontId="14" fillId="0" borderId="0" xfId="0" applyNumberFormat="1" applyFont="1" applyAlignment="1"/>
    <xf numFmtId="9" fontId="14" fillId="0" borderId="0" xfId="0" applyNumberFormat="1" applyFont="1" applyAlignment="1">
      <alignment horizontal="left"/>
    </xf>
    <xf numFmtId="9" fontId="0" fillId="0" borderId="0" xfId="0" applyNumberFormat="1" applyFont="1"/>
    <xf numFmtId="9" fontId="0" fillId="0" borderId="0" xfId="0" applyNumberFormat="1" applyFont="1" applyAlignment="1">
      <alignment horizontal="center"/>
    </xf>
    <xf numFmtId="9" fontId="0" fillId="0" borderId="0" xfId="0" applyNumberFormat="1" applyFont="1" applyAlignment="1"/>
    <xf numFmtId="9" fontId="0" fillId="0" borderId="0" xfId="0" applyNumberFormat="1" applyFont="1" applyAlignment="1">
      <alignment horizontal="left"/>
    </xf>
    <xf numFmtId="164" fontId="0" fillId="0" borderId="0" xfId="1" applyNumberFormat="1" applyFont="1"/>
    <xf numFmtId="0" fontId="17" fillId="0" borderId="0" xfId="0" applyFont="1" applyAlignment="1"/>
    <xf numFmtId="165" fontId="18" fillId="0" borderId="0" xfId="2" applyNumberFormat="1" applyFont="1"/>
    <xf numFmtId="0" fontId="19" fillId="0" borderId="0" xfId="0" applyFont="1" applyBorder="1"/>
    <xf numFmtId="9" fontId="0" fillId="0" borderId="0" xfId="0" applyNumberFormat="1" applyAlignment="1">
      <alignment horizontal="center"/>
    </xf>
    <xf numFmtId="9" fontId="0" fillId="0" borderId="0" xfId="0" applyNumberFormat="1" applyAlignment="1">
      <alignment horizontal="left"/>
    </xf>
    <xf numFmtId="0" fontId="20" fillId="0" borderId="0" xfId="0" applyFont="1" applyBorder="1"/>
    <xf numFmtId="164" fontId="21" fillId="0" borderId="0" xfId="1" applyNumberFormat="1" applyFont="1" applyBorder="1" applyAlignment="1"/>
    <xf numFmtId="164" fontId="21" fillId="0" borderId="0" xfId="1" applyNumberFormat="1" applyFont="1" applyAlignment="1"/>
    <xf numFmtId="165" fontId="3" fillId="0" borderId="11" xfId="0" applyNumberFormat="1" applyFont="1" applyBorder="1"/>
    <xf numFmtId="0" fontId="22" fillId="0" borderId="11" xfId="0" applyFont="1" applyBorder="1"/>
    <xf numFmtId="14" fontId="0" fillId="0" borderId="0" xfId="0" applyNumberFormat="1" applyAlignment="1">
      <alignment horizontal="left"/>
    </xf>
    <xf numFmtId="0" fontId="15" fillId="0" borderId="0" xfId="0" applyFont="1"/>
    <xf numFmtId="0" fontId="0" fillId="0" borderId="3" xfId="0" applyBorder="1"/>
    <xf numFmtId="164" fontId="2" fillId="0" borderId="3" xfId="1" applyNumberFormat="1" applyFont="1" applyBorder="1"/>
    <xf numFmtId="0" fontId="3" fillId="0" borderId="4" xfId="0" applyFont="1" applyFill="1" applyBorder="1"/>
    <xf numFmtId="0" fontId="2" fillId="0" borderId="3" xfId="0" applyFont="1" applyBorder="1"/>
    <xf numFmtId="0" fontId="2" fillId="0" borderId="2" xfId="0" applyFont="1" applyBorder="1"/>
    <xf numFmtId="0" fontId="23" fillId="0" borderId="0" xfId="0" applyFont="1"/>
    <xf numFmtId="0" fontId="3" fillId="5" borderId="4" xfId="0" applyFont="1" applyFill="1" applyBorder="1"/>
    <xf numFmtId="0" fontId="4" fillId="5" borderId="3" xfId="0" applyFont="1" applyFill="1" applyBorder="1"/>
    <xf numFmtId="164" fontId="3" fillId="5" borderId="3" xfId="1" applyNumberFormat="1" applyFont="1" applyFill="1" applyBorder="1"/>
    <xf numFmtId="0" fontId="3" fillId="5" borderId="7" xfId="0" applyFont="1" applyFill="1" applyBorder="1"/>
    <xf numFmtId="0" fontId="0" fillId="5" borderId="3" xfId="0" applyFill="1" applyBorder="1"/>
    <xf numFmtId="0" fontId="3" fillId="6" borderId="4" xfId="0" applyFont="1" applyFill="1" applyBorder="1"/>
    <xf numFmtId="0" fontId="4" fillId="6" borderId="3" xfId="0" applyFont="1" applyFill="1" applyBorder="1"/>
    <xf numFmtId="0" fontId="3" fillId="7" borderId="5" xfId="0" applyFont="1" applyFill="1" applyBorder="1"/>
    <xf numFmtId="0" fontId="12" fillId="4" borderId="0" xfId="0" applyFont="1" applyFill="1" applyAlignment="1">
      <alignment horizontal="center"/>
    </xf>
    <xf numFmtId="165" fontId="3" fillId="0" borderId="0" xfId="2" applyNumberFormat="1" applyFont="1"/>
    <xf numFmtId="165" fontId="5" fillId="0" borderId="5" xfId="2" applyNumberFormat="1" applyFont="1" applyBorder="1"/>
    <xf numFmtId="0" fontId="10" fillId="5" borderId="6" xfId="0" applyFont="1" applyFill="1" applyBorder="1" applyAlignment="1">
      <alignment horizontal="center"/>
    </xf>
    <xf numFmtId="9" fontId="13" fillId="8" borderId="5" xfId="0" applyNumberFormat="1" applyFont="1" applyFill="1" applyBorder="1" applyAlignment="1">
      <alignment horizontal="center" wrapText="1"/>
    </xf>
    <xf numFmtId="164" fontId="2" fillId="0" borderId="0" xfId="1" applyNumberFormat="1" applyFont="1" applyAlignment="1"/>
    <xf numFmtId="0" fontId="2" fillId="0" borderId="0" xfId="0" applyFont="1" applyAlignment="1">
      <alignment horizontal="center"/>
    </xf>
    <xf numFmtId="164" fontId="24" fillId="5" borderId="3" xfId="1" applyNumberFormat="1" applyFont="1" applyFill="1" applyBorder="1"/>
    <xf numFmtId="0" fontId="25" fillId="0" borderId="0" xfId="0" applyFont="1"/>
    <xf numFmtId="0" fontId="25" fillId="0" borderId="0" xfId="0" applyFont="1" applyAlignment="1">
      <alignment horizontal="center"/>
    </xf>
    <xf numFmtId="0" fontId="25" fillId="0" borderId="0" xfId="0" applyFont="1" applyAlignment="1">
      <alignment horizontal="right"/>
    </xf>
    <xf numFmtId="0" fontId="25" fillId="5" borderId="3" xfId="0" applyFont="1" applyFill="1" applyBorder="1" applyAlignment="1">
      <alignment horizontal="right"/>
    </xf>
    <xf numFmtId="0" fontId="26" fillId="0" borderId="0" xfId="0" applyFont="1"/>
    <xf numFmtId="0" fontId="26" fillId="0" borderId="0" xfId="0" quotePrefix="1" applyFont="1"/>
    <xf numFmtId="164" fontId="25" fillId="5" borderId="3" xfId="1" applyNumberFormat="1" applyFont="1" applyFill="1" applyBorder="1" applyAlignment="1">
      <alignment horizontal="center"/>
    </xf>
    <xf numFmtId="164" fontId="25" fillId="6" borderId="3" xfId="1" applyNumberFormat="1" applyFont="1" applyFill="1" applyBorder="1"/>
    <xf numFmtId="164" fontId="25" fillId="0" borderId="0" xfId="1" applyNumberFormat="1" applyFont="1" applyAlignment="1">
      <alignment horizontal="center"/>
    </xf>
    <xf numFmtId="0" fontId="27" fillId="5" borderId="3" xfId="0" applyFont="1" applyFill="1" applyBorder="1" applyAlignment="1">
      <alignment horizontal="center"/>
    </xf>
    <xf numFmtId="9" fontId="28" fillId="0" borderId="0" xfId="0" applyNumberFormat="1" applyFont="1" applyBorder="1" applyAlignment="1">
      <alignment horizontal="left" wrapText="1"/>
    </xf>
    <xf numFmtId="9" fontId="10" fillId="0" borderId="0" xfId="0" applyNumberFormat="1" applyFont="1" applyBorder="1" applyAlignment="1">
      <alignment horizontal="left" wrapText="1"/>
    </xf>
    <xf numFmtId="44" fontId="10" fillId="0" borderId="0" xfId="2" applyFont="1"/>
    <xf numFmtId="0" fontId="29" fillId="0" borderId="0" xfId="0" applyFont="1"/>
    <xf numFmtId="0" fontId="10" fillId="3" borderId="0" xfId="0" applyFont="1" applyFill="1"/>
    <xf numFmtId="0" fontId="26" fillId="0" borderId="0" xfId="0" quotePrefix="1" applyFont="1" applyAlignment="1">
      <alignment horizontal="left"/>
    </xf>
    <xf numFmtId="164" fontId="22" fillId="0" borderId="0" xfId="1" applyNumberFormat="1" applyFont="1" applyAlignment="1"/>
    <xf numFmtId="164" fontId="30" fillId="0" borderId="0" xfId="1" applyNumberFormat="1" applyFont="1" applyAlignment="1"/>
    <xf numFmtId="164" fontId="31" fillId="2" borderId="0" xfId="1" applyNumberFormat="1" applyFont="1" applyFill="1" applyBorder="1" applyAlignment="1"/>
    <xf numFmtId="0" fontId="29" fillId="0" borderId="0" xfId="0" applyFont="1" applyBorder="1"/>
    <xf numFmtId="0" fontId="32" fillId="0" borderId="0" xfId="0" applyFont="1"/>
    <xf numFmtId="0" fontId="33" fillId="0" borderId="0" xfId="0" applyFont="1" applyBorder="1" applyAlignment="1">
      <alignment horizontal="right"/>
    </xf>
    <xf numFmtId="9" fontId="29" fillId="0" borderId="0" xfId="0" applyNumberFormat="1" applyFont="1"/>
    <xf numFmtId="0" fontId="7" fillId="0" borderId="14" xfId="0" applyFont="1" applyBorder="1"/>
    <xf numFmtId="167" fontId="0" fillId="0" borderId="0" xfId="2" applyNumberFormat="1" applyFont="1"/>
    <xf numFmtId="165" fontId="0" fillId="0" borderId="0" xfId="2" applyNumberFormat="1" applyFont="1"/>
    <xf numFmtId="164" fontId="2" fillId="0" borderId="4" xfId="1" applyNumberFormat="1" applyFont="1" applyBorder="1"/>
    <xf numFmtId="164" fontId="0" fillId="0" borderId="2" xfId="1" applyNumberFormat="1" applyFont="1" applyBorder="1"/>
    <xf numFmtId="165" fontId="3" fillId="3" borderId="0" xfId="2" applyNumberFormat="1" applyFont="1" applyFill="1"/>
    <xf numFmtId="165" fontId="34" fillId="0" borderId="0" xfId="2" applyNumberFormat="1" applyFont="1"/>
    <xf numFmtId="164" fontId="7" fillId="0" borderId="0" xfId="1" applyNumberFormat="1" applyFont="1"/>
    <xf numFmtId="164" fontId="0" fillId="0" borderId="0" xfId="1" applyNumberFormat="1" applyFont="1" applyBorder="1"/>
    <xf numFmtId="164" fontId="34" fillId="0" borderId="0" xfId="1" applyNumberFormat="1" applyFont="1" applyBorder="1"/>
    <xf numFmtId="164" fontId="35" fillId="0" borderId="0" xfId="1" applyNumberFormat="1" applyFont="1"/>
    <xf numFmtId="165" fontId="36" fillId="0" borderId="0" xfId="2" applyNumberFormat="1" applyFont="1" applyBorder="1" applyAlignment="1"/>
    <xf numFmtId="165" fontId="38" fillId="0" borderId="0" xfId="2" applyNumberFormat="1" applyFont="1"/>
    <xf numFmtId="164" fontId="38" fillId="0" borderId="0" xfId="1" applyNumberFormat="1" applyFont="1"/>
    <xf numFmtId="0" fontId="2" fillId="0" borderId="17" xfId="0" applyFont="1" applyBorder="1"/>
    <xf numFmtId="0" fontId="2" fillId="0" borderId="18" xfId="0" applyFont="1" applyBorder="1"/>
    <xf numFmtId="0" fontId="8" fillId="0" borderId="0" xfId="0" applyFont="1"/>
    <xf numFmtId="0" fontId="2" fillId="0" borderId="20" xfId="0" applyFont="1" applyBorder="1"/>
    <xf numFmtId="0" fontId="2" fillId="0" borderId="0" xfId="0" applyFont="1" applyBorder="1"/>
    <xf numFmtId="0" fontId="2" fillId="0" borderId="12" xfId="0" applyFont="1" applyBorder="1"/>
    <xf numFmtId="0" fontId="2" fillId="0" borderId="21" xfId="0" applyFont="1" applyBorder="1"/>
    <xf numFmtId="0" fontId="2" fillId="0" borderId="22" xfId="0" applyFont="1" applyBorder="1"/>
    <xf numFmtId="0" fontId="2" fillId="0" borderId="23" xfId="0" applyFont="1" applyBorder="1"/>
    <xf numFmtId="3" fontId="0" fillId="0" borderId="0" xfId="0" applyNumberFormat="1"/>
    <xf numFmtId="0" fontId="3" fillId="0" borderId="24" xfId="0" applyFont="1" applyBorder="1"/>
    <xf numFmtId="165" fontId="19" fillId="0" borderId="3" xfId="2" applyNumberFormat="1" applyFont="1" applyBorder="1"/>
    <xf numFmtId="164" fontId="3" fillId="0" borderId="25" xfId="1" applyNumberFormat="1" applyFont="1" applyBorder="1"/>
    <xf numFmtId="164" fontId="4" fillId="0" borderId="0" xfId="1" applyNumberFormat="1" applyFont="1"/>
    <xf numFmtId="0" fontId="3" fillId="0" borderId="26" xfId="0" applyFont="1" applyBorder="1"/>
    <xf numFmtId="165" fontId="3" fillId="0" borderId="0" xfId="2" applyNumberFormat="1" applyFont="1" applyBorder="1"/>
    <xf numFmtId="164" fontId="3" fillId="0" borderId="27" xfId="1" applyNumberFormat="1" applyFont="1" applyBorder="1"/>
    <xf numFmtId="0" fontId="3" fillId="0" borderId="28" xfId="0" applyFont="1" applyBorder="1"/>
    <xf numFmtId="0" fontId="3" fillId="0" borderId="14" xfId="0" applyFont="1" applyBorder="1"/>
    <xf numFmtId="165" fontId="3" fillId="0" borderId="14" xfId="2" applyNumberFormat="1" applyFont="1" applyBorder="1"/>
    <xf numFmtId="164" fontId="3" fillId="0" borderId="29" xfId="1" applyNumberFormat="1" applyFont="1" applyBorder="1"/>
    <xf numFmtId="165" fontId="37" fillId="0" borderId="13" xfId="2" applyNumberFormat="1" applyFont="1" applyBorder="1"/>
    <xf numFmtId="165" fontId="29" fillId="0" borderId="0" xfId="0" applyNumberFormat="1" applyFont="1"/>
    <xf numFmtId="164" fontId="0" fillId="3" borderId="0" xfId="1" applyNumberFormat="1" applyFont="1" applyFill="1"/>
    <xf numFmtId="165" fontId="2" fillId="0" borderId="19" xfId="2" applyNumberFormat="1" applyFont="1" applyBorder="1"/>
    <xf numFmtId="0" fontId="3" fillId="0" borderId="0" xfId="0" applyFont="1" applyAlignment="1">
      <alignment horizontal="center"/>
    </xf>
    <xf numFmtId="164" fontId="22" fillId="0" borderId="0" xfId="1" applyNumberFormat="1" applyFont="1"/>
    <xf numFmtId="0" fontId="22" fillId="0" borderId="0" xfId="0" applyFont="1" applyFill="1" applyBorder="1"/>
    <xf numFmtId="0" fontId="22" fillId="0" borderId="0" xfId="0" applyFont="1"/>
    <xf numFmtId="0" fontId="22" fillId="0" borderId="0" xfId="0" applyFont="1" applyBorder="1"/>
    <xf numFmtId="164" fontId="2" fillId="0" borderId="0" xfId="1" applyNumberFormat="1" applyFont="1" applyAlignment="1">
      <alignment horizontal="right"/>
    </xf>
    <xf numFmtId="164" fontId="2" fillId="0" borderId="13" xfId="1" applyNumberFormat="1" applyFont="1" applyBorder="1"/>
    <xf numFmtId="164" fontId="39" fillId="0" borderId="0" xfId="1" applyNumberFormat="1" applyFont="1"/>
    <xf numFmtId="0" fontId="34" fillId="0" borderId="0" xfId="0" applyFont="1"/>
    <xf numFmtId="164" fontId="3" fillId="0" borderId="0" xfId="1" applyNumberFormat="1" applyFont="1" applyAlignment="1">
      <alignment horizontal="left"/>
    </xf>
    <xf numFmtId="165" fontId="40" fillId="0" borderId="0" xfId="2" applyNumberFormat="1" applyFont="1" applyBorder="1" applyAlignment="1"/>
    <xf numFmtId="0" fontId="41" fillId="0" borderId="0" xfId="0" applyFont="1"/>
    <xf numFmtId="0" fontId="11" fillId="0" borderId="1" xfId="0" applyFont="1" applyBorder="1"/>
    <xf numFmtId="0" fontId="10" fillId="0" borderId="25" xfId="0" applyFont="1" applyBorder="1"/>
    <xf numFmtId="165" fontId="11" fillId="0" borderId="28" xfId="0" applyNumberFormat="1" applyFont="1" applyBorder="1"/>
    <xf numFmtId="0" fontId="10" fillId="0" borderId="29" xfId="0" applyFont="1" applyBorder="1"/>
    <xf numFmtId="0" fontId="42" fillId="0" borderId="10" xfId="0" applyFont="1" applyBorder="1"/>
    <xf numFmtId="0" fontId="15" fillId="0" borderId="9" xfId="0" applyFont="1" applyBorder="1"/>
    <xf numFmtId="0" fontId="39" fillId="0" borderId="8" xfId="0" applyFont="1" applyBorder="1"/>
    <xf numFmtId="0" fontId="3" fillId="7" borderId="4" xfId="0" applyFont="1" applyFill="1" applyBorder="1"/>
    <xf numFmtId="9" fontId="2" fillId="7" borderId="4" xfId="3" applyFont="1" applyFill="1" applyBorder="1" applyAlignment="1">
      <alignment horizontal="center"/>
    </xf>
    <xf numFmtId="0" fontId="26" fillId="7" borderId="4" xfId="0" applyFont="1" applyFill="1" applyBorder="1"/>
    <xf numFmtId="164" fontId="2" fillId="7" borderId="2" xfId="1" applyNumberFormat="1" applyFont="1" applyFill="1" applyBorder="1"/>
    <xf numFmtId="164" fontId="0" fillId="7" borderId="17" xfId="1" applyNumberFormat="1" applyFont="1" applyFill="1" applyBorder="1"/>
    <xf numFmtId="164" fontId="0" fillId="7" borderId="18" xfId="1" applyNumberFormat="1" applyFont="1" applyFill="1" applyBorder="1"/>
    <xf numFmtId="165" fontId="0" fillId="7" borderId="19" xfId="2" applyNumberFormat="1" applyFont="1" applyFill="1" applyBorder="1"/>
    <xf numFmtId="164" fontId="0" fillId="7" borderId="20" xfId="1" applyNumberFormat="1" applyFont="1" applyFill="1" applyBorder="1"/>
    <xf numFmtId="164" fontId="0" fillId="7" borderId="0" xfId="1" applyNumberFormat="1" applyFont="1" applyFill="1" applyBorder="1"/>
    <xf numFmtId="164" fontId="0" fillId="7" borderId="12" xfId="1" applyNumberFormat="1" applyFont="1" applyFill="1" applyBorder="1"/>
    <xf numFmtId="164" fontId="0" fillId="7" borderId="21" xfId="1" applyNumberFormat="1" applyFont="1" applyFill="1" applyBorder="1"/>
    <xf numFmtId="164" fontId="0" fillId="7" borderId="22" xfId="1" applyNumberFormat="1" applyFont="1" applyFill="1" applyBorder="1"/>
    <xf numFmtId="164" fontId="0" fillId="7" borderId="23" xfId="1" applyNumberFormat="1" applyFont="1" applyFill="1" applyBorder="1"/>
    <xf numFmtId="164" fontId="43" fillId="0" borderId="0" xfId="1" applyNumberFormat="1" applyFont="1"/>
    <xf numFmtId="0" fontId="2" fillId="0" borderId="0" xfId="0" applyFont="1" applyAlignment="1">
      <alignment horizontal="right"/>
    </xf>
    <xf numFmtId="165" fontId="10" fillId="0" borderId="28" xfId="0" applyNumberFormat="1" applyFont="1" applyBorder="1"/>
    <xf numFmtId="0" fontId="2" fillId="8" borderId="13" xfId="0" applyFont="1" applyFill="1" applyBorder="1" applyAlignment="1">
      <alignment horizontal="center"/>
    </xf>
    <xf numFmtId="164" fontId="2" fillId="8" borderId="0" xfId="1" applyNumberFormat="1" applyFont="1" applyFill="1" applyAlignment="1"/>
    <xf numFmtId="0" fontId="45" fillId="0" borderId="0" xfId="0" applyFont="1" applyBorder="1"/>
    <xf numFmtId="0" fontId="46" fillId="0" borderId="0" xfId="0" applyFont="1"/>
    <xf numFmtId="164" fontId="46" fillId="0" borderId="0" xfId="1" applyNumberFormat="1" applyFont="1"/>
    <xf numFmtId="166" fontId="3" fillId="0" borderId="11" xfId="0" applyNumberFormat="1" applyFont="1" applyBorder="1" applyAlignment="1">
      <alignment horizontal="center"/>
    </xf>
    <xf numFmtId="0" fontId="0" fillId="3" borderId="0" xfId="0" applyFill="1" applyBorder="1"/>
    <xf numFmtId="0" fontId="16" fillId="3" borderId="0" xfId="0" applyFont="1" applyFill="1" applyBorder="1"/>
    <xf numFmtId="0" fontId="29" fillId="3" borderId="0" xfId="0" applyFont="1" applyFill="1" applyBorder="1" applyAlignment="1">
      <alignment horizontal="right"/>
    </xf>
    <xf numFmtId="0" fontId="29" fillId="3" borderId="0" xfId="0" applyFont="1" applyFill="1" applyBorder="1"/>
    <xf numFmtId="0" fontId="10" fillId="3" borderId="0" xfId="0" applyFont="1" applyFill="1" applyBorder="1" applyAlignment="1">
      <alignment horizontal="left"/>
    </xf>
    <xf numFmtId="0" fontId="7" fillId="3" borderId="0" xfId="0" applyFont="1" applyFill="1" applyBorder="1"/>
    <xf numFmtId="0" fontId="29" fillId="3" borderId="0" xfId="0" applyFont="1" applyFill="1" applyBorder="1" applyAlignment="1">
      <alignment horizontal="left"/>
    </xf>
    <xf numFmtId="0" fontId="47" fillId="3" borderId="0" xfId="0" applyFont="1" applyFill="1" applyBorder="1"/>
    <xf numFmtId="164" fontId="2" fillId="0" borderId="17" xfId="1" applyNumberFormat="1" applyFont="1" applyBorder="1" applyAlignment="1"/>
    <xf numFmtId="0" fontId="2" fillId="0" borderId="19" xfId="0" applyFont="1" applyBorder="1"/>
    <xf numFmtId="0" fontId="44" fillId="0" borderId="21" xfId="0" applyFont="1" applyBorder="1"/>
    <xf numFmtId="0" fontId="0" fillId="0" borderId="23" xfId="0" applyBorder="1"/>
    <xf numFmtId="164" fontId="10" fillId="2" borderId="0" xfId="1" applyNumberFormat="1" applyFont="1" applyFill="1" applyBorder="1" applyAlignment="1"/>
    <xf numFmtId="165" fontId="29" fillId="3" borderId="0" xfId="2" applyNumberFormat="1" applyFont="1" applyFill="1" applyBorder="1" applyAlignment="1">
      <alignment horizontal="right"/>
    </xf>
    <xf numFmtId="164" fontId="15" fillId="0" borderId="11" xfId="1" applyNumberFormat="1" applyFont="1" applyBorder="1" applyAlignment="1">
      <alignment horizontal="center"/>
    </xf>
    <xf numFmtId="164" fontId="2" fillId="4" borderId="0" xfId="1" applyNumberFormat="1" applyFont="1" applyFill="1" applyBorder="1" applyAlignment="1">
      <alignment horizontal="center"/>
    </xf>
    <xf numFmtId="164" fontId="2" fillId="4" borderId="12" xfId="1" applyNumberFormat="1" applyFont="1" applyFill="1" applyBorder="1" applyAlignment="1">
      <alignment horizontal="center"/>
    </xf>
    <xf numFmtId="164" fontId="34" fillId="9" borderId="15" xfId="1" applyNumberFormat="1" applyFont="1" applyFill="1" applyBorder="1" applyAlignment="1">
      <alignment horizontal="center"/>
    </xf>
    <xf numFmtId="164" fontId="34" fillId="9" borderId="30" xfId="1" applyNumberFormat="1" applyFont="1" applyFill="1" applyBorder="1" applyAlignment="1">
      <alignment horizontal="center"/>
    </xf>
    <xf numFmtId="164" fontId="39" fillId="0" borderId="4" xfId="1" applyNumberFormat="1" applyFont="1" applyBorder="1" applyAlignment="1">
      <alignment horizontal="center"/>
    </xf>
    <xf numFmtId="164" fontId="39" fillId="0" borderId="2" xfId="1" applyNumberFormat="1" applyFont="1" applyBorder="1" applyAlignment="1">
      <alignment horizontal="center"/>
    </xf>
    <xf numFmtId="164" fontId="34" fillId="0" borderId="15" xfId="1" applyNumberFormat="1" applyFont="1" applyBorder="1" applyAlignment="1">
      <alignment horizontal="center"/>
    </xf>
    <xf numFmtId="164" fontId="34" fillId="0" borderId="16" xfId="1" applyNumberFormat="1" applyFont="1" applyBorder="1" applyAlignment="1">
      <alignment horizontal="center"/>
    </xf>
    <xf numFmtId="164" fontId="0" fillId="0" borderId="24" xfId="1" applyNumberFormat="1"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amily%20Planning%20Stats%20email%20%20orig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ILY PLAN STATS screen  horiz"/>
      <sheetName val="12 year forcast (2)"/>
      <sheetName val="16 year forcast"/>
    </sheetNames>
    <sheetDataSet>
      <sheetData sheetId="0">
        <row r="20">
          <cell r="D20">
            <v>22233964000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9"/>
  <sheetViews>
    <sheetView tabSelected="1" zoomScale="70" zoomScaleNormal="70" workbookViewId="0">
      <selection activeCell="C21" sqref="C21"/>
    </sheetView>
  </sheetViews>
  <sheetFormatPr defaultRowHeight="14" x14ac:dyDescent="0.3"/>
  <cols>
    <col min="1" max="1" width="52.58203125" customWidth="1"/>
    <col min="2" max="2" width="16.6640625" customWidth="1"/>
    <col min="3" max="3" width="17.9140625" customWidth="1"/>
    <col min="4" max="4" width="15.5" style="1" customWidth="1"/>
    <col min="5" max="5" width="20.4140625" customWidth="1"/>
    <col min="6" max="6" width="22.1640625" customWidth="1"/>
    <col min="10" max="10" width="17.58203125" bestFit="1" customWidth="1"/>
  </cols>
  <sheetData>
    <row r="1" spans="1:13" ht="18" x14ac:dyDescent="0.4">
      <c r="A1" s="48" t="s">
        <v>44</v>
      </c>
      <c r="C1" s="44" t="s">
        <v>41</v>
      </c>
      <c r="E1" s="44"/>
      <c r="F1" s="44"/>
      <c r="G1" s="44"/>
      <c r="H1" s="44"/>
      <c r="I1" s="43"/>
      <c r="J1" s="18"/>
    </row>
    <row r="2" spans="1:13" x14ac:dyDescent="0.3">
      <c r="A2" s="168" t="s">
        <v>127</v>
      </c>
      <c r="C2" s="169" t="s">
        <v>120</v>
      </c>
      <c r="D2" s="169"/>
      <c r="E2" s="169"/>
      <c r="F2" s="169"/>
      <c r="G2" s="169"/>
      <c r="H2" s="169"/>
      <c r="I2" s="169"/>
      <c r="J2" s="68"/>
    </row>
    <row r="3" spans="1:13" x14ac:dyDescent="0.3">
      <c r="A3" s="47" t="s">
        <v>66</v>
      </c>
    </row>
    <row r="4" spans="1:13" ht="14.5" thickBot="1" x14ac:dyDescent="0.35">
      <c r="A4" t="s">
        <v>124</v>
      </c>
      <c r="D4" s="188" t="s">
        <v>40</v>
      </c>
      <c r="E4" s="188"/>
      <c r="F4" s="188"/>
    </row>
    <row r="5" spans="1:13" ht="14.5" thickTop="1" x14ac:dyDescent="0.3">
      <c r="A5" s="149" t="s">
        <v>39</v>
      </c>
    </row>
    <row r="6" spans="1:13" x14ac:dyDescent="0.3">
      <c r="A6" s="150" t="s">
        <v>38</v>
      </c>
      <c r="C6" s="189" t="s">
        <v>60</v>
      </c>
      <c r="D6" s="189"/>
      <c r="E6" s="189"/>
      <c r="F6" s="189"/>
      <c r="G6" s="189"/>
      <c r="H6" s="189"/>
      <c r="I6" s="190"/>
    </row>
    <row r="7" spans="1:13" x14ac:dyDescent="0.3">
      <c r="A7" s="151" t="s">
        <v>37</v>
      </c>
      <c r="E7" s="41"/>
      <c r="G7" s="40"/>
    </row>
    <row r="8" spans="1:13" x14ac:dyDescent="0.3">
      <c r="A8" s="42" t="s">
        <v>64</v>
      </c>
      <c r="E8" s="41"/>
      <c r="G8" s="40"/>
    </row>
    <row r="9" spans="1:13" ht="19.5" customHeight="1" x14ac:dyDescent="0.3">
      <c r="A9" s="42" t="s">
        <v>65</v>
      </c>
      <c r="E9" s="41"/>
      <c r="G9" s="40"/>
    </row>
    <row r="10" spans="1:13" ht="14.25" hidden="1" customHeight="1" x14ac:dyDescent="0.3">
      <c r="A10" s="42"/>
      <c r="E10" s="41"/>
      <c r="G10" s="40"/>
    </row>
    <row r="11" spans="1:13" ht="32.25" customHeight="1" x14ac:dyDescent="0.8">
      <c r="A11" s="81" t="s">
        <v>36</v>
      </c>
      <c r="B11" s="39"/>
      <c r="C11" s="38">
        <v>2370000000</v>
      </c>
      <c r="D11" s="18"/>
      <c r="E11" s="37" t="s">
        <v>35</v>
      </c>
      <c r="F11" s="36"/>
      <c r="G11" s="35"/>
      <c r="H11" s="34"/>
      <c r="I11" s="33"/>
      <c r="K11" s="24"/>
    </row>
    <row r="12" spans="1:13" ht="3.75" customHeight="1" x14ac:dyDescent="0.35">
      <c r="A12" s="15"/>
      <c r="C12" s="18"/>
      <c r="D12" s="23"/>
      <c r="E12" s="24"/>
      <c r="G12" s="31"/>
      <c r="H12" s="30"/>
      <c r="I12" s="29"/>
      <c r="J12" s="32"/>
      <c r="K12" s="24"/>
    </row>
    <row r="13" spans="1:13" ht="19.5" customHeight="1" x14ac:dyDescent="0.35">
      <c r="A13" s="81" t="s">
        <v>50</v>
      </c>
      <c r="C13" s="18"/>
      <c r="D13" s="27">
        <v>1881000</v>
      </c>
      <c r="F13" s="68" t="s">
        <v>34</v>
      </c>
      <c r="J13" s="24"/>
      <c r="M13" s="24"/>
    </row>
    <row r="14" spans="1:13" ht="15.5" x14ac:dyDescent="0.35">
      <c r="A14" s="81"/>
      <c r="C14" s="18"/>
      <c r="D14" s="27"/>
      <c r="F14" s="69"/>
      <c r="M14" s="24"/>
    </row>
    <row r="15" spans="1:13" ht="31.5" x14ac:dyDescent="0.4">
      <c r="A15" s="81" t="s">
        <v>57</v>
      </c>
      <c r="C15" s="18"/>
      <c r="D15" s="27">
        <v>289000</v>
      </c>
      <c r="F15" s="133" t="s">
        <v>29</v>
      </c>
    </row>
    <row r="16" spans="1:13" ht="18" x14ac:dyDescent="0.4">
      <c r="A16" s="82"/>
      <c r="C16" s="18"/>
      <c r="D16" s="27"/>
      <c r="E16" s="28"/>
      <c r="F16" s="133"/>
      <c r="I16" t="s">
        <v>128</v>
      </c>
    </row>
    <row r="17" spans="1:17" ht="17.25" customHeight="1" x14ac:dyDescent="0.4">
      <c r="A17" s="81" t="s">
        <v>51</v>
      </c>
      <c r="C17" s="18"/>
      <c r="D17" s="27">
        <v>678000</v>
      </c>
      <c r="F17" s="133" t="s">
        <v>29</v>
      </c>
    </row>
    <row r="18" spans="1:17" ht="18" x14ac:dyDescent="0.4">
      <c r="A18" s="15"/>
      <c r="C18" s="18"/>
      <c r="D18" s="23"/>
      <c r="F18" s="133"/>
    </row>
    <row r="19" spans="1:17" ht="18" x14ac:dyDescent="0.4">
      <c r="A19" s="81" t="s">
        <v>52</v>
      </c>
      <c r="C19" s="18"/>
      <c r="D19" s="27">
        <v>914000</v>
      </c>
      <c r="E19" s="71" t="s">
        <v>33</v>
      </c>
      <c r="F19" s="133" t="s">
        <v>29</v>
      </c>
      <c r="G19" s="15"/>
      <c r="H19" s="15" t="s">
        <v>32</v>
      </c>
      <c r="I19" s="15"/>
      <c r="J19" s="15"/>
      <c r="K19" s="15"/>
      <c r="L19" s="15"/>
      <c r="M19" s="15"/>
    </row>
    <row r="20" spans="1:17" ht="15.5" x14ac:dyDescent="0.35">
      <c r="A20" s="15"/>
      <c r="C20" s="18"/>
      <c r="D20" s="23"/>
      <c r="E20" s="15"/>
      <c r="G20" s="15"/>
      <c r="H20" s="15"/>
      <c r="I20" s="15"/>
      <c r="J20" s="15"/>
      <c r="K20" s="15"/>
      <c r="L20" s="15"/>
    </row>
    <row r="21" spans="1:17" ht="31" x14ac:dyDescent="0.35">
      <c r="A21" s="81" t="s">
        <v>31</v>
      </c>
      <c r="D21" s="23"/>
      <c r="E21" s="10">
        <v>12770</v>
      </c>
      <c r="F21" s="71" t="s">
        <v>30</v>
      </c>
      <c r="G21" s="15"/>
      <c r="H21" s="85" t="s">
        <v>28</v>
      </c>
      <c r="I21" s="15"/>
      <c r="J21" s="15"/>
      <c r="K21" s="15"/>
      <c r="L21" s="15"/>
    </row>
    <row r="22" spans="1:17" ht="15.5" x14ac:dyDescent="0.35">
      <c r="A22" s="15"/>
      <c r="D22" s="23"/>
      <c r="G22" s="15"/>
      <c r="H22" s="84" t="s">
        <v>27</v>
      </c>
      <c r="I22" s="84"/>
      <c r="J22" s="84"/>
      <c r="K22" s="84"/>
      <c r="L22" s="84"/>
    </row>
    <row r="23" spans="1:17" ht="15.5" x14ac:dyDescent="0.35">
      <c r="A23" s="81" t="s">
        <v>26</v>
      </c>
      <c r="B23" s="72" t="s">
        <v>25</v>
      </c>
      <c r="D23" s="23"/>
      <c r="F23" s="17">
        <f>D19*E21</f>
        <v>11671780000</v>
      </c>
      <c r="G23" s="86" t="s">
        <v>59</v>
      </c>
      <c r="H23" s="15"/>
      <c r="I23" s="15"/>
      <c r="J23" s="15"/>
      <c r="K23" s="15"/>
      <c r="L23" s="15"/>
    </row>
    <row r="24" spans="1:17" ht="15.5" x14ac:dyDescent="0.35">
      <c r="A24" s="81"/>
      <c r="D24" s="23"/>
      <c r="E24" s="26"/>
      <c r="F24" s="19"/>
      <c r="G24" s="15"/>
      <c r="H24" s="179" t="s">
        <v>136</v>
      </c>
      <c r="I24" s="175"/>
      <c r="J24" s="179" t="s">
        <v>137</v>
      </c>
      <c r="M24" s="187">
        <v>784</v>
      </c>
      <c r="O24" s="179"/>
      <c r="P24" s="174"/>
      <c r="Q24" s="174"/>
    </row>
    <row r="25" spans="1:17" ht="3" customHeight="1" x14ac:dyDescent="0.35">
      <c r="A25" s="83"/>
      <c r="D25" s="23"/>
      <c r="G25" s="15"/>
      <c r="H25" s="177" t="s">
        <v>130</v>
      </c>
      <c r="I25" s="175"/>
      <c r="J25" s="176" t="s">
        <v>131</v>
      </c>
      <c r="K25" s="176">
        <v>784</v>
      </c>
      <c r="L25" s="178" t="s">
        <v>29</v>
      </c>
      <c r="M25" s="179">
        <f>SUM(K24:K25)</f>
        <v>784</v>
      </c>
      <c r="N25" s="174" t="s">
        <v>132</v>
      </c>
      <c r="O25" s="174"/>
      <c r="P25" s="174"/>
      <c r="Q25" s="174"/>
    </row>
    <row r="26" spans="1:17" ht="15.5" x14ac:dyDescent="0.35">
      <c r="A26" s="81" t="s">
        <v>24</v>
      </c>
      <c r="C26" s="73" t="s">
        <v>139</v>
      </c>
      <c r="D26" s="25">
        <v>963</v>
      </c>
      <c r="E26" t="s">
        <v>138</v>
      </c>
      <c r="G26" t="s">
        <v>129</v>
      </c>
      <c r="H26" s="177" t="s">
        <v>133</v>
      </c>
      <c r="I26" s="174"/>
      <c r="J26" s="180"/>
      <c r="K26" s="180"/>
      <c r="L26" s="179"/>
      <c r="M26" s="181"/>
      <c r="N26" s="181"/>
      <c r="O26" s="181"/>
      <c r="P26" s="181"/>
      <c r="Q26" s="174"/>
    </row>
    <row r="27" spans="1:17" ht="15.5" x14ac:dyDescent="0.35">
      <c r="A27" s="15"/>
      <c r="D27" s="23"/>
      <c r="G27" s="87" t="s">
        <v>78</v>
      </c>
      <c r="H27" s="88"/>
      <c r="I27" s="88"/>
      <c r="J27" s="88"/>
      <c r="K27" s="88"/>
      <c r="L27" s="15"/>
    </row>
    <row r="28" spans="1:17" ht="15.5" x14ac:dyDescent="0.35">
      <c r="A28" s="16" t="s">
        <v>23</v>
      </c>
      <c r="B28" s="71" t="s">
        <v>22</v>
      </c>
      <c r="E28" s="73" t="s">
        <v>21</v>
      </c>
      <c r="F28" s="17">
        <f>D19*D26*12</f>
        <v>10562184000</v>
      </c>
      <c r="G28" s="186" t="s">
        <v>63</v>
      </c>
      <c r="H28" s="186"/>
      <c r="I28" s="186"/>
      <c r="J28" s="186"/>
      <c r="K28" s="89"/>
      <c r="L28" s="182" t="s">
        <v>134</v>
      </c>
      <c r="M28" s="183">
        <f>466*60</f>
        <v>27960</v>
      </c>
    </row>
    <row r="29" spans="1:17" ht="16" thickBot="1" x14ac:dyDescent="0.4">
      <c r="G29" s="15"/>
      <c r="H29" s="15"/>
      <c r="I29" s="15"/>
      <c r="J29" s="15"/>
      <c r="K29" s="15"/>
      <c r="L29" s="184" t="s">
        <v>135</v>
      </c>
      <c r="M29" s="185">
        <f>179*12*13</f>
        <v>27924</v>
      </c>
    </row>
    <row r="30" spans="1:17" ht="20" thickBot="1" x14ac:dyDescent="0.6">
      <c r="A30" s="55" t="s">
        <v>70</v>
      </c>
      <c r="B30" s="56"/>
      <c r="C30" s="56"/>
      <c r="D30" s="70"/>
      <c r="E30" s="74" t="s">
        <v>20</v>
      </c>
      <c r="F30" s="7">
        <f>F23+F28</f>
        <v>22233964000</v>
      </c>
      <c r="G30" s="15"/>
      <c r="H30" s="15"/>
      <c r="I30" s="15"/>
      <c r="J30" s="15"/>
      <c r="K30" s="15"/>
      <c r="L30" s="15"/>
      <c r="M30" s="15"/>
    </row>
    <row r="31" spans="1:17" ht="16" thickBot="1" x14ac:dyDescent="0.4">
      <c r="E31" s="21"/>
      <c r="G31" s="15"/>
      <c r="H31" s="15"/>
      <c r="I31" s="15"/>
      <c r="J31" s="15"/>
      <c r="K31" s="15"/>
      <c r="L31" s="15"/>
      <c r="M31" s="15"/>
    </row>
    <row r="32" spans="1:17" ht="16.5" customHeight="1" thickBot="1" x14ac:dyDescent="0.4">
      <c r="A32" s="81" t="s">
        <v>71</v>
      </c>
      <c r="B32" s="67">
        <v>0.5</v>
      </c>
      <c r="C32" s="71" t="s">
        <v>19</v>
      </c>
      <c r="G32" s="84" t="s">
        <v>67</v>
      </c>
      <c r="H32" s="15"/>
      <c r="I32" s="15"/>
      <c r="J32" s="15"/>
      <c r="K32" s="15"/>
      <c r="L32" s="15"/>
      <c r="M32" s="15"/>
    </row>
    <row r="33" spans="1:13" ht="18.75" customHeight="1" x14ac:dyDescent="0.35">
      <c r="A33" s="9"/>
      <c r="B33" s="20"/>
      <c r="G33" s="84" t="s">
        <v>72</v>
      </c>
      <c r="H33" s="15"/>
      <c r="I33" s="144"/>
      <c r="J33" s="144"/>
      <c r="K33" s="15"/>
      <c r="L33" s="15"/>
      <c r="M33" s="15"/>
    </row>
    <row r="34" spans="1:13" ht="35.25" customHeight="1" x14ac:dyDescent="0.4">
      <c r="A34" s="9" t="s">
        <v>69</v>
      </c>
      <c r="B34" s="9"/>
      <c r="D34" s="71" t="s">
        <v>18</v>
      </c>
      <c r="E34" s="73" t="s">
        <v>61</v>
      </c>
      <c r="F34" s="64">
        <f>F28*B32*11</f>
        <v>58092012000</v>
      </c>
      <c r="G34" s="15"/>
      <c r="H34" s="84"/>
      <c r="I34" s="84"/>
      <c r="J34" s="84"/>
      <c r="K34" s="84"/>
      <c r="L34" s="84"/>
      <c r="M34" s="15"/>
    </row>
    <row r="35" spans="1:13" ht="15.5" x14ac:dyDescent="0.35">
      <c r="A35" s="9"/>
      <c r="B35" s="9"/>
      <c r="D35"/>
      <c r="F35" s="19"/>
      <c r="G35" s="15"/>
      <c r="H35" s="84"/>
      <c r="I35" s="84"/>
      <c r="J35" s="130">
        <f>F28+E43</f>
        <v>12026412000</v>
      </c>
      <c r="K35" s="84"/>
      <c r="L35" s="84"/>
      <c r="M35" s="15"/>
    </row>
    <row r="36" spans="1:13" ht="8.25" customHeight="1" thickBot="1" x14ac:dyDescent="0.4">
      <c r="A36" s="9"/>
      <c r="B36" s="9"/>
      <c r="G36" s="84"/>
      <c r="H36" s="84"/>
      <c r="I36" s="84"/>
      <c r="J36" s="84"/>
      <c r="K36" s="84"/>
      <c r="L36" s="84"/>
      <c r="M36" s="15"/>
    </row>
    <row r="37" spans="1:13" s="18" customFormat="1" ht="20" thickBot="1" x14ac:dyDescent="0.6">
      <c r="A37" s="55" t="s">
        <v>58</v>
      </c>
      <c r="B37" s="58"/>
      <c r="C37" s="58"/>
      <c r="D37" s="66" t="s">
        <v>62</v>
      </c>
      <c r="E37" s="22" t="s">
        <v>48</v>
      </c>
      <c r="F37" s="65">
        <f>F34+F30</f>
        <v>80325976000</v>
      </c>
      <c r="G37" s="16"/>
      <c r="H37" s="16"/>
      <c r="I37" s="16"/>
      <c r="J37" s="16"/>
      <c r="K37" s="16"/>
      <c r="L37" s="16"/>
      <c r="M37" s="16"/>
    </row>
    <row r="38" spans="1:13" ht="15.5" x14ac:dyDescent="0.35">
      <c r="G38" s="15"/>
      <c r="H38" s="15"/>
      <c r="I38" s="15"/>
      <c r="J38" s="15"/>
      <c r="K38" s="15"/>
      <c r="L38" s="15"/>
      <c r="M38" s="15"/>
    </row>
    <row r="39" spans="1:13" ht="25" x14ac:dyDescent="0.5">
      <c r="A39" s="63" t="s">
        <v>17</v>
      </c>
      <c r="G39" s="15"/>
      <c r="H39" s="15"/>
      <c r="I39" s="15"/>
      <c r="J39" s="15"/>
      <c r="K39" s="15"/>
      <c r="L39" s="15"/>
      <c r="M39" s="15"/>
    </row>
    <row r="40" spans="1:13" ht="16" thickBot="1" x14ac:dyDescent="0.4">
      <c r="G40" s="15"/>
      <c r="H40" s="15"/>
      <c r="I40" s="15"/>
      <c r="J40" s="15"/>
      <c r="K40" s="15"/>
      <c r="L40" s="15"/>
      <c r="M40" s="15"/>
    </row>
    <row r="41" spans="1:13" ht="18.5" thickBot="1" x14ac:dyDescent="0.45">
      <c r="A41" s="62" t="s">
        <v>68</v>
      </c>
      <c r="G41" s="15"/>
      <c r="H41" s="15"/>
      <c r="I41" s="15"/>
      <c r="J41" s="15"/>
      <c r="K41" s="15"/>
      <c r="L41" s="15"/>
      <c r="M41" s="15"/>
    </row>
    <row r="42" spans="1:13" ht="15.5" x14ac:dyDescent="0.35">
      <c r="G42" s="15"/>
      <c r="H42" s="15"/>
      <c r="I42" s="15"/>
      <c r="J42" s="15"/>
      <c r="K42" s="15"/>
      <c r="L42" s="15"/>
      <c r="M42" s="15"/>
    </row>
    <row r="43" spans="1:13" ht="15.5" x14ac:dyDescent="0.35">
      <c r="A43" s="16" t="s">
        <v>16</v>
      </c>
      <c r="B43" s="75" t="s">
        <v>15</v>
      </c>
      <c r="C43" s="10">
        <v>267</v>
      </c>
      <c r="D43" s="76" t="s">
        <v>14</v>
      </c>
      <c r="E43" s="17">
        <f>C43*12*D19*B32</f>
        <v>1464228000</v>
      </c>
      <c r="F43" s="71" t="s">
        <v>13</v>
      </c>
      <c r="G43" s="90" t="s">
        <v>11</v>
      </c>
      <c r="H43" s="84"/>
      <c r="I43" s="84"/>
      <c r="J43" s="15"/>
      <c r="K43" s="15"/>
      <c r="L43" s="15"/>
      <c r="M43" s="15"/>
    </row>
    <row r="44" spans="1:13" ht="15.5" x14ac:dyDescent="0.35">
      <c r="B44" s="15"/>
      <c r="C44" s="13"/>
      <c r="D44" s="14"/>
      <c r="E44" s="13"/>
      <c r="G44" s="84" t="s">
        <v>12</v>
      </c>
      <c r="H44" s="15"/>
      <c r="I44" s="15"/>
      <c r="J44" s="15"/>
      <c r="K44" s="15"/>
      <c r="L44" s="15"/>
      <c r="M44" s="15"/>
    </row>
    <row r="45" spans="1:13" ht="6" customHeight="1" thickBot="1" x14ac:dyDescent="0.4">
      <c r="G45" s="15"/>
      <c r="H45" s="84"/>
      <c r="I45" s="84"/>
      <c r="J45" s="84"/>
      <c r="K45" s="84"/>
      <c r="L45" s="84"/>
      <c r="M45" s="15"/>
    </row>
    <row r="46" spans="1:13" ht="20" thickBot="1" x14ac:dyDescent="0.6">
      <c r="A46" s="55" t="s">
        <v>10</v>
      </c>
      <c r="B46" s="80" t="s">
        <v>9</v>
      </c>
      <c r="C46" s="56"/>
      <c r="D46" s="57"/>
      <c r="E46" s="56"/>
      <c r="F46" s="7">
        <f>E43*12</f>
        <v>17570736000</v>
      </c>
      <c r="G46" s="75" t="s">
        <v>8</v>
      </c>
      <c r="H46" s="90" t="s">
        <v>114</v>
      </c>
      <c r="I46" s="90"/>
      <c r="J46" s="145" t="s">
        <v>111</v>
      </c>
      <c r="K46" s="146"/>
      <c r="L46" s="15"/>
      <c r="M46" s="15"/>
    </row>
    <row r="47" spans="1:13" ht="16" thickBot="1" x14ac:dyDescent="0.4">
      <c r="A47" s="54" t="s">
        <v>56</v>
      </c>
      <c r="G47" s="15"/>
      <c r="H47" s="90"/>
      <c r="I47" s="90"/>
      <c r="J47" s="167">
        <f>(F34/11)+(F46/12)</f>
        <v>6745320000</v>
      </c>
      <c r="K47" s="148"/>
      <c r="L47" s="15"/>
      <c r="M47" s="15"/>
    </row>
    <row r="48" spans="1:13" ht="18.5" thickBot="1" x14ac:dyDescent="0.45">
      <c r="A48" s="2"/>
      <c r="B48" s="12"/>
      <c r="G48" s="15"/>
      <c r="H48" s="90"/>
      <c r="I48" s="90"/>
      <c r="J48" s="15"/>
      <c r="K48" s="15"/>
      <c r="L48" s="15"/>
      <c r="M48" s="15"/>
    </row>
    <row r="49" spans="1:16" ht="18.5" thickBot="1" x14ac:dyDescent="0.45">
      <c r="A49" s="152" t="s">
        <v>7</v>
      </c>
      <c r="B49" s="153">
        <v>0.9</v>
      </c>
      <c r="C49" s="154" t="s">
        <v>118</v>
      </c>
      <c r="D49" s="155"/>
      <c r="G49" s="15"/>
      <c r="H49" s="90" t="s">
        <v>116</v>
      </c>
      <c r="I49" s="90"/>
      <c r="J49" s="145" t="s">
        <v>115</v>
      </c>
      <c r="K49" s="146"/>
      <c r="L49" s="15"/>
      <c r="M49" s="15"/>
    </row>
    <row r="50" spans="1:16" ht="16" thickBot="1" x14ac:dyDescent="0.4">
      <c r="G50" s="15"/>
      <c r="H50" s="15"/>
      <c r="I50" s="15"/>
      <c r="J50" s="147">
        <f>J47+(F53/9)</f>
        <v>15477219000</v>
      </c>
      <c r="K50" s="148"/>
      <c r="L50" s="15"/>
      <c r="M50" s="15"/>
    </row>
    <row r="51" spans="1:16" ht="28.5" x14ac:dyDescent="0.35">
      <c r="A51" s="9" t="s">
        <v>45</v>
      </c>
      <c r="B51" s="10">
        <v>10615</v>
      </c>
      <c r="C51" s="71" t="s">
        <v>6</v>
      </c>
      <c r="D51" s="79" t="s">
        <v>119</v>
      </c>
      <c r="E51" s="17">
        <f>B51*D19*B49</f>
        <v>8731899000</v>
      </c>
      <c r="F51" s="71" t="s">
        <v>5</v>
      </c>
      <c r="G51" s="91"/>
      <c r="H51" s="91"/>
      <c r="I51" s="91"/>
      <c r="J51" s="92" t="s">
        <v>4</v>
      </c>
      <c r="K51" s="15"/>
      <c r="L51" s="15"/>
      <c r="M51" s="15"/>
    </row>
    <row r="52" spans="1:16" ht="16" thickBot="1" x14ac:dyDescent="0.4">
      <c r="A52" s="9"/>
      <c r="E52" s="17"/>
      <c r="G52" s="15"/>
      <c r="H52" s="15"/>
      <c r="I52" s="15"/>
      <c r="J52" s="15"/>
      <c r="K52" s="15"/>
      <c r="L52" s="15"/>
      <c r="M52" s="15"/>
    </row>
    <row r="53" spans="1:16" ht="20" thickBot="1" x14ac:dyDescent="0.6">
      <c r="A53" s="55" t="s">
        <v>3</v>
      </c>
      <c r="B53" s="59"/>
      <c r="C53" s="59"/>
      <c r="D53" s="77" t="s">
        <v>2</v>
      </c>
      <c r="E53" s="74" t="s">
        <v>46</v>
      </c>
      <c r="F53" s="7">
        <f>E51*9</f>
        <v>78587091000</v>
      </c>
      <c r="G53" s="93" t="s">
        <v>55</v>
      </c>
      <c r="H53" s="15"/>
      <c r="I53" s="15"/>
      <c r="J53" s="15"/>
      <c r="K53" s="15"/>
      <c r="L53" s="15"/>
      <c r="M53" s="15"/>
    </row>
    <row r="54" spans="1:16" ht="17" thickBot="1" x14ac:dyDescent="0.5">
      <c r="F54" s="8"/>
      <c r="G54" s="15"/>
      <c r="H54" s="15"/>
      <c r="I54" s="15"/>
      <c r="J54" s="15"/>
      <c r="K54" s="15"/>
      <c r="L54" s="15"/>
      <c r="M54" s="15"/>
    </row>
    <row r="55" spans="1:16" ht="20" thickBot="1" x14ac:dyDescent="0.6">
      <c r="A55" s="60" t="s">
        <v>47</v>
      </c>
      <c r="B55" s="61"/>
      <c r="C55" s="61"/>
      <c r="D55" s="78" t="s">
        <v>49</v>
      </c>
      <c r="E55" s="61"/>
      <c r="F55" s="7">
        <f>F53+F46+F37</f>
        <v>176483803000</v>
      </c>
      <c r="G55" s="71" t="s">
        <v>75</v>
      </c>
    </row>
    <row r="56" spans="1:16" ht="11.25" customHeight="1" x14ac:dyDescent="0.4">
      <c r="A56" s="6"/>
    </row>
    <row r="57" spans="1:16" ht="16.5" customHeight="1" thickBot="1" x14ac:dyDescent="0.45">
      <c r="A57" s="2" t="s">
        <v>117</v>
      </c>
      <c r="B57" s="4"/>
      <c r="C57" s="4"/>
      <c r="D57" s="5"/>
      <c r="E57" s="4"/>
      <c r="F57" s="3">
        <f>C11</f>
        <v>2370000000</v>
      </c>
      <c r="G57" s="71" t="s">
        <v>76</v>
      </c>
      <c r="H57" s="2" t="s">
        <v>1</v>
      </c>
      <c r="L57" s="173">
        <f>F55/F57</f>
        <v>74.465739662447263</v>
      </c>
      <c r="M57" s="45" t="s">
        <v>0</v>
      </c>
    </row>
    <row r="58" spans="1:16" ht="6.75" customHeight="1" thickTop="1" x14ac:dyDescent="0.3"/>
    <row r="59" spans="1:16" ht="18.75" customHeight="1" thickBot="1" x14ac:dyDescent="0.45">
      <c r="A59" s="46" t="s">
        <v>42</v>
      </c>
      <c r="B59" s="2"/>
      <c r="C59" s="2"/>
      <c r="D59" s="2"/>
      <c r="E59" s="2"/>
      <c r="L59" s="72" t="s">
        <v>77</v>
      </c>
    </row>
    <row r="60" spans="1:16" ht="11.25" customHeight="1" thickTop="1" x14ac:dyDescent="0.4">
      <c r="A60" s="16"/>
      <c r="B60" s="2"/>
      <c r="C60" s="2"/>
      <c r="D60" s="2"/>
      <c r="E60" s="2"/>
    </row>
    <row r="61" spans="1:16" ht="15.5" x14ac:dyDescent="0.35">
      <c r="A61" s="135" t="s">
        <v>73</v>
      </c>
      <c r="B61" s="136"/>
      <c r="C61" s="136"/>
      <c r="D61" s="134"/>
      <c r="E61" s="136"/>
      <c r="F61" s="136"/>
      <c r="G61" s="136"/>
      <c r="H61" s="136"/>
      <c r="I61" s="136"/>
      <c r="J61" s="136"/>
      <c r="K61" s="136"/>
      <c r="L61" s="136"/>
      <c r="M61" s="136"/>
      <c r="N61" s="136"/>
      <c r="O61" s="136"/>
      <c r="P61" s="16"/>
    </row>
    <row r="62" spans="1:16" ht="15.5" x14ac:dyDescent="0.35">
      <c r="A62" s="135" t="s">
        <v>53</v>
      </c>
      <c r="B62" s="136"/>
      <c r="C62" s="136"/>
      <c r="D62" s="134"/>
      <c r="E62" s="136"/>
      <c r="F62" s="136"/>
      <c r="G62" s="136"/>
      <c r="H62" s="136"/>
      <c r="I62" s="136"/>
      <c r="J62" s="136"/>
      <c r="K62" s="136"/>
      <c r="L62" s="136"/>
      <c r="M62" s="136"/>
      <c r="N62" s="136"/>
      <c r="O62" s="136"/>
      <c r="P62" s="16"/>
    </row>
    <row r="63" spans="1:16" ht="15.5" x14ac:dyDescent="0.35">
      <c r="A63" s="135" t="s">
        <v>43</v>
      </c>
      <c r="B63" s="136"/>
      <c r="C63" s="136"/>
      <c r="D63" s="134"/>
      <c r="E63" s="136"/>
      <c r="F63" s="136"/>
      <c r="G63" s="136"/>
      <c r="H63" s="136"/>
      <c r="I63" s="136"/>
      <c r="J63" s="136"/>
      <c r="K63" s="136"/>
      <c r="L63" s="136"/>
      <c r="M63" s="136"/>
      <c r="N63" s="136"/>
      <c r="O63" s="136"/>
      <c r="P63" s="16"/>
    </row>
    <row r="64" spans="1:16" ht="15.5" x14ac:dyDescent="0.35">
      <c r="A64" s="137" t="s">
        <v>108</v>
      </c>
      <c r="B64" s="136"/>
      <c r="C64" s="136"/>
      <c r="D64" s="134"/>
      <c r="E64" s="136"/>
      <c r="F64" s="136"/>
      <c r="G64" s="136"/>
      <c r="H64" s="136"/>
      <c r="I64" s="136"/>
      <c r="J64" s="136"/>
      <c r="K64" s="136"/>
      <c r="L64" s="136"/>
      <c r="M64" s="136"/>
      <c r="N64" s="136"/>
      <c r="O64" s="136"/>
      <c r="P64" s="16"/>
    </row>
    <row r="65" spans="1:18" ht="15.5" x14ac:dyDescent="0.35">
      <c r="A65" s="16"/>
      <c r="B65" s="16"/>
      <c r="C65" s="16"/>
      <c r="D65" s="23"/>
      <c r="E65" s="16"/>
      <c r="F65" s="16"/>
      <c r="G65" s="16"/>
      <c r="H65" s="16"/>
      <c r="I65" s="16"/>
      <c r="J65" s="16"/>
      <c r="K65" s="16"/>
      <c r="L65" s="16"/>
      <c r="M65" s="16"/>
      <c r="N65" s="16"/>
      <c r="O65" s="16"/>
      <c r="P65" s="16"/>
    </row>
    <row r="66" spans="1:18" ht="15.5" x14ac:dyDescent="0.35">
      <c r="A66" s="170" t="s">
        <v>74</v>
      </c>
      <c r="B66" s="171"/>
      <c r="C66" s="171"/>
      <c r="D66" s="172"/>
      <c r="E66" s="171"/>
      <c r="F66" s="171"/>
      <c r="G66" s="171"/>
      <c r="H66" s="171"/>
      <c r="I66" s="16"/>
      <c r="J66" s="16"/>
      <c r="K66" s="16"/>
      <c r="L66" s="16"/>
      <c r="M66" s="16"/>
      <c r="N66" s="16"/>
      <c r="O66" s="16"/>
      <c r="P66" s="16"/>
    </row>
    <row r="67" spans="1:18" ht="14.5" thickBot="1" x14ac:dyDescent="0.35"/>
    <row r="68" spans="1:18" ht="18.5" thickBot="1" x14ac:dyDescent="0.45">
      <c r="A68" s="51" t="s">
        <v>54</v>
      </c>
      <c r="B68" s="52"/>
      <c r="C68" s="52"/>
      <c r="D68" s="50"/>
      <c r="E68" s="52"/>
      <c r="F68" s="53"/>
      <c r="G68" s="49"/>
      <c r="H68" s="11"/>
      <c r="I68" s="49"/>
      <c r="J68" s="49"/>
      <c r="K68" s="49"/>
      <c r="L68" s="11"/>
    </row>
    <row r="72" spans="1:18" x14ac:dyDescent="0.3">
      <c r="R72">
        <v>7</v>
      </c>
    </row>
    <row r="79" spans="1:18" x14ac:dyDescent="0.3">
      <c r="A79" t="s">
        <v>113</v>
      </c>
    </row>
  </sheetData>
  <mergeCells count="2">
    <mergeCell ref="D4:F4"/>
    <mergeCell ref="C6:I6"/>
  </mergeCells>
  <pageMargins left="0.25" right="0.25" top="0.25" bottom="0.25" header="0.3" footer="0.3"/>
  <pageSetup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8"/>
  <sheetViews>
    <sheetView topLeftCell="A30" zoomScale="75" zoomScaleNormal="75" workbookViewId="0">
      <selection activeCell="G48" sqref="G48"/>
    </sheetView>
  </sheetViews>
  <sheetFormatPr defaultRowHeight="14" x14ac:dyDescent="0.3"/>
  <cols>
    <col min="1" max="1" width="18.08203125" customWidth="1"/>
    <col min="2" max="2" width="4.6640625" customWidth="1"/>
    <col min="3" max="3" width="1.08203125" customWidth="1"/>
    <col min="4" max="4" width="17.5" customWidth="1"/>
    <col min="5" max="5" width="26.08203125" style="36" customWidth="1"/>
    <col min="6" max="6" width="17.9140625" style="36" customWidth="1"/>
    <col min="7" max="7" width="16.4140625" style="36" customWidth="1"/>
    <col min="8" max="8" width="17.08203125" style="36" customWidth="1"/>
    <col min="9" max="9" width="19" style="36" customWidth="1"/>
    <col min="10" max="10" width="16.6640625" style="36" customWidth="1"/>
    <col min="11" max="11" width="16.1640625" style="36" customWidth="1"/>
    <col min="12" max="12" width="16.4140625" style="36" customWidth="1"/>
    <col min="13" max="13" width="16.9140625" style="36" customWidth="1"/>
    <col min="14" max="14" width="16.5" style="36" customWidth="1"/>
    <col min="15" max="15" width="19.08203125" style="36" customWidth="1"/>
    <col min="16" max="16" width="19.5" style="36" customWidth="1"/>
    <col min="17" max="17" width="19.08203125" style="36" customWidth="1"/>
    <col min="18" max="18" width="17.6640625" style="36" customWidth="1"/>
    <col min="19" max="19" width="18.6640625" style="36" customWidth="1"/>
    <col min="20" max="35" width="20.58203125" customWidth="1"/>
  </cols>
  <sheetData>
    <row r="1" spans="1:36" ht="14.5" thickBot="1" x14ac:dyDescent="0.35">
      <c r="A1" s="94" t="s">
        <v>102</v>
      </c>
      <c r="D1" s="95"/>
    </row>
    <row r="2" spans="1:36" ht="14.5" thickBot="1" x14ac:dyDescent="0.35">
      <c r="A2" t="s">
        <v>126</v>
      </c>
      <c r="D2" s="96"/>
      <c r="E2" s="97" t="s">
        <v>79</v>
      </c>
      <c r="F2" s="50"/>
      <c r="G2" s="50"/>
      <c r="H2" s="50"/>
      <c r="I2" s="50"/>
      <c r="J2" s="98"/>
      <c r="M2" s="36" t="s">
        <v>122</v>
      </c>
    </row>
    <row r="3" spans="1:36" ht="18.5" thickBot="1" x14ac:dyDescent="0.45">
      <c r="A3" t="s">
        <v>121</v>
      </c>
      <c r="C3" s="99"/>
      <c r="D3" s="96"/>
      <c r="E3" s="197" t="s">
        <v>110</v>
      </c>
      <c r="F3" s="197"/>
      <c r="G3" s="197"/>
      <c r="H3" s="197"/>
      <c r="I3" s="197"/>
      <c r="J3" s="197"/>
      <c r="L3" s="156" t="s">
        <v>82</v>
      </c>
      <c r="M3" s="157"/>
      <c r="N3" s="158">
        <f>'50% of Births'!E51</f>
        <v>8731899000</v>
      </c>
    </row>
    <row r="4" spans="1:36" ht="20" thickBot="1" x14ac:dyDescent="0.6">
      <c r="C4" s="99"/>
      <c r="D4" s="100" t="s">
        <v>80</v>
      </c>
      <c r="E4" s="165" t="s">
        <v>123</v>
      </c>
      <c r="F4" s="191" t="s">
        <v>81</v>
      </c>
      <c r="G4" s="192"/>
      <c r="H4" s="193" t="s">
        <v>106</v>
      </c>
      <c r="I4" s="194"/>
      <c r="L4" s="159" t="s">
        <v>103</v>
      </c>
      <c r="M4" s="160"/>
      <c r="N4" s="161">
        <f>'50% of Births'!J50</f>
        <v>15477219000</v>
      </c>
    </row>
    <row r="5" spans="1:36" ht="18" x14ac:dyDescent="0.4">
      <c r="A5" t="s">
        <v>83</v>
      </c>
      <c r="C5" s="64"/>
      <c r="D5" s="96"/>
      <c r="G5" s="103"/>
      <c r="H5" s="102"/>
      <c r="I5" s="102"/>
      <c r="J5" s="102"/>
      <c r="L5" s="162" t="s">
        <v>104</v>
      </c>
      <c r="M5" s="163"/>
      <c r="N5" s="164">
        <f>'50% of Births'!J47</f>
        <v>6745320000</v>
      </c>
    </row>
    <row r="6" spans="1:36" x14ac:dyDescent="0.3">
      <c r="A6" t="s">
        <v>84</v>
      </c>
      <c r="B6" s="18" t="s">
        <v>85</v>
      </c>
      <c r="D6" s="19" t="s">
        <v>86</v>
      </c>
      <c r="E6" s="138" t="s">
        <v>87</v>
      </c>
      <c r="F6" s="1">
        <v>3</v>
      </c>
      <c r="G6" s="1">
        <f>F6+1</f>
        <v>4</v>
      </c>
      <c r="H6" s="1">
        <f t="shared" ref="H6:N6" si="0">G6+1</f>
        <v>5</v>
      </c>
      <c r="I6" s="1">
        <f t="shared" si="0"/>
        <v>6</v>
      </c>
      <c r="J6" s="1">
        <f t="shared" si="0"/>
        <v>7</v>
      </c>
      <c r="K6" s="1">
        <f t="shared" si="0"/>
        <v>8</v>
      </c>
      <c r="L6" s="1">
        <f t="shared" si="0"/>
        <v>9</v>
      </c>
      <c r="M6" s="1">
        <f t="shared" si="0"/>
        <v>10</v>
      </c>
      <c r="N6" s="1">
        <f t="shared" si="0"/>
        <v>11</v>
      </c>
      <c r="O6" s="1">
        <v>12</v>
      </c>
      <c r="AJ6">
        <v>32</v>
      </c>
    </row>
    <row r="7" spans="1:36" x14ac:dyDescent="0.3">
      <c r="D7" s="19"/>
      <c r="E7" s="1"/>
      <c r="F7" s="1"/>
      <c r="G7" s="1"/>
      <c r="H7" s="1"/>
      <c r="I7" s="1"/>
      <c r="J7" s="1"/>
      <c r="K7" s="1"/>
      <c r="L7" s="1"/>
      <c r="M7" s="104"/>
      <c r="N7" s="1"/>
      <c r="O7" s="1"/>
    </row>
    <row r="8" spans="1:36" x14ac:dyDescent="0.3">
      <c r="A8" s="143">
        <v>2370000000</v>
      </c>
      <c r="B8" s="18">
        <v>1</v>
      </c>
      <c r="D8" s="19">
        <f>'[1]fAMILY PLAN STATS screen  horiz'!D20</f>
        <v>22233964000</v>
      </c>
      <c r="E8" s="129">
        <f>$N$5</f>
        <v>6745320000</v>
      </c>
      <c r="F8" s="1">
        <f t="shared" ref="F8:H9" si="1">$E$8</f>
        <v>6745320000</v>
      </c>
      <c r="G8" s="1">
        <f t="shared" si="1"/>
        <v>6745320000</v>
      </c>
      <c r="H8" s="139">
        <f t="shared" ref="H8:O8" si="2">$E$8+$N$3</f>
        <v>15477219000</v>
      </c>
      <c r="I8" s="1">
        <f t="shared" si="2"/>
        <v>15477219000</v>
      </c>
      <c r="J8" s="1">
        <f t="shared" si="2"/>
        <v>15477219000</v>
      </c>
      <c r="K8" s="1">
        <f t="shared" si="2"/>
        <v>15477219000</v>
      </c>
      <c r="L8" s="1">
        <f t="shared" si="2"/>
        <v>15477219000</v>
      </c>
      <c r="M8" s="1">
        <f t="shared" si="2"/>
        <v>15477219000</v>
      </c>
      <c r="N8" s="1">
        <f t="shared" si="2"/>
        <v>15477219000</v>
      </c>
      <c r="O8" s="1">
        <f t="shared" si="2"/>
        <v>15477219000</v>
      </c>
      <c r="P8" s="36">
        <f>SUM(D8:O8)</f>
        <v>166287676000</v>
      </c>
    </row>
    <row r="9" spans="1:36" x14ac:dyDescent="0.3">
      <c r="A9" s="143">
        <v>2370000000</v>
      </c>
      <c r="B9" s="18">
        <f>B8+1</f>
        <v>2</v>
      </c>
      <c r="D9" s="19">
        <f>$D$8</f>
        <v>22233964000</v>
      </c>
      <c r="E9" s="1"/>
      <c r="F9" s="1">
        <f>$E$8</f>
        <v>6745320000</v>
      </c>
      <c r="G9" s="1">
        <f t="shared" ref="G9" si="3">G8</f>
        <v>6745320000</v>
      </c>
      <c r="H9" s="1">
        <f t="shared" si="1"/>
        <v>6745320000</v>
      </c>
      <c r="I9" s="139">
        <f>$N$4</f>
        <v>15477219000</v>
      </c>
      <c r="J9" s="139">
        <f t="shared" ref="J9:O15" si="4">$N$4</f>
        <v>15477219000</v>
      </c>
      <c r="K9" s="139">
        <f t="shared" si="4"/>
        <v>15477219000</v>
      </c>
      <c r="L9" s="139">
        <f t="shared" si="4"/>
        <v>15477219000</v>
      </c>
      <c r="M9" s="139">
        <f t="shared" si="4"/>
        <v>15477219000</v>
      </c>
      <c r="N9" s="139">
        <f t="shared" si="4"/>
        <v>15477219000</v>
      </c>
      <c r="O9" s="139">
        <f t="shared" si="4"/>
        <v>15477219000</v>
      </c>
    </row>
    <row r="10" spans="1:36" x14ac:dyDescent="0.3">
      <c r="A10" s="143">
        <v>2370000000</v>
      </c>
      <c r="B10" s="18">
        <f t="shared" ref="B10:B19" si="5">B9+1</f>
        <v>3</v>
      </c>
      <c r="D10" s="19">
        <f>D8</f>
        <v>22233964000</v>
      </c>
      <c r="E10" s="1"/>
      <c r="F10" s="1"/>
      <c r="G10" s="1">
        <f>G8</f>
        <v>6745320000</v>
      </c>
      <c r="H10" s="1">
        <f>N5</f>
        <v>6745320000</v>
      </c>
      <c r="I10" s="1">
        <f>$E$8</f>
        <v>6745320000</v>
      </c>
      <c r="J10" s="139">
        <f t="shared" si="4"/>
        <v>15477219000</v>
      </c>
      <c r="K10" s="139">
        <f t="shared" si="4"/>
        <v>15477219000</v>
      </c>
      <c r="L10" s="139">
        <f t="shared" si="4"/>
        <v>15477219000</v>
      </c>
      <c r="M10" s="139">
        <f t="shared" si="4"/>
        <v>15477219000</v>
      </c>
      <c r="N10" s="139">
        <f t="shared" si="4"/>
        <v>15477219000</v>
      </c>
      <c r="O10" s="139">
        <f t="shared" si="4"/>
        <v>15477219000</v>
      </c>
    </row>
    <row r="11" spans="1:36" x14ac:dyDescent="0.3">
      <c r="A11" s="143">
        <v>2370000000</v>
      </c>
      <c r="B11" s="18">
        <f t="shared" si="5"/>
        <v>4</v>
      </c>
      <c r="D11" s="19">
        <f>D10</f>
        <v>22233964000</v>
      </c>
      <c r="E11" s="140" t="s">
        <v>88</v>
      </c>
      <c r="F11" s="1"/>
      <c r="G11" s="1"/>
      <c r="H11" s="1">
        <f>I11</f>
        <v>6745320000</v>
      </c>
      <c r="I11" s="1">
        <f t="shared" ref="I11:J12" si="6">$N$5</f>
        <v>6745320000</v>
      </c>
      <c r="J11" s="1">
        <f t="shared" si="6"/>
        <v>6745320000</v>
      </c>
      <c r="K11" s="1">
        <v>15715316000</v>
      </c>
      <c r="L11" s="139">
        <f t="shared" si="4"/>
        <v>15477219000</v>
      </c>
      <c r="M11" s="139">
        <f t="shared" si="4"/>
        <v>15477219000</v>
      </c>
      <c r="N11" s="139">
        <f t="shared" si="4"/>
        <v>15477219000</v>
      </c>
      <c r="O11" s="139">
        <f t="shared" si="4"/>
        <v>15477219000</v>
      </c>
    </row>
    <row r="12" spans="1:36" x14ac:dyDescent="0.3">
      <c r="A12" s="143">
        <v>2370000000</v>
      </c>
      <c r="B12" s="18">
        <f t="shared" si="5"/>
        <v>5</v>
      </c>
      <c r="D12" s="19">
        <f>D11</f>
        <v>22233964000</v>
      </c>
      <c r="E12" s="140" t="s">
        <v>89</v>
      </c>
      <c r="F12" s="1"/>
      <c r="G12" s="1"/>
      <c r="H12" s="1"/>
      <c r="I12" s="1">
        <f t="shared" si="6"/>
        <v>6745320000</v>
      </c>
      <c r="J12" s="1">
        <f t="shared" ref="J12:K14" si="7">J11</f>
        <v>6745320000</v>
      </c>
      <c r="K12" s="1">
        <f>$E$8</f>
        <v>6745320000</v>
      </c>
      <c r="L12" s="139">
        <f t="shared" si="4"/>
        <v>15477219000</v>
      </c>
      <c r="M12" s="139">
        <f t="shared" si="4"/>
        <v>15477219000</v>
      </c>
      <c r="N12" s="139">
        <f t="shared" si="4"/>
        <v>15477219000</v>
      </c>
      <c r="O12" s="139">
        <f t="shared" si="4"/>
        <v>15477219000</v>
      </c>
    </row>
    <row r="13" spans="1:36" x14ac:dyDescent="0.3">
      <c r="A13" s="143">
        <v>2370000000</v>
      </c>
      <c r="B13" s="18">
        <f t="shared" si="5"/>
        <v>6</v>
      </c>
      <c r="D13" s="19">
        <f>D8</f>
        <v>22233964000</v>
      </c>
      <c r="E13" s="140" t="s">
        <v>90</v>
      </c>
      <c r="F13" s="1"/>
      <c r="G13" s="1"/>
      <c r="H13" s="1"/>
      <c r="I13" s="1"/>
      <c r="J13" s="1">
        <f t="shared" si="7"/>
        <v>6745320000</v>
      </c>
      <c r="K13" s="1">
        <f t="shared" si="7"/>
        <v>6745320000</v>
      </c>
      <c r="L13" s="1">
        <f>K13</f>
        <v>6745320000</v>
      </c>
      <c r="M13" s="139">
        <f t="shared" si="4"/>
        <v>15477219000</v>
      </c>
      <c r="N13" s="139">
        <f t="shared" si="4"/>
        <v>15477219000</v>
      </c>
      <c r="O13" s="139">
        <f t="shared" si="4"/>
        <v>15477219000</v>
      </c>
    </row>
    <row r="14" spans="1:36" x14ac:dyDescent="0.3">
      <c r="A14" s="143">
        <v>2370000000</v>
      </c>
      <c r="B14" s="18">
        <f t="shared" si="5"/>
        <v>7</v>
      </c>
      <c r="D14" s="19">
        <f>$D$8</f>
        <v>22233964000</v>
      </c>
      <c r="E14" s="140" t="s">
        <v>91</v>
      </c>
      <c r="F14" s="1"/>
      <c r="G14" s="1"/>
      <c r="H14" s="1"/>
      <c r="I14" s="1"/>
      <c r="J14" s="1"/>
      <c r="K14" s="1">
        <f t="shared" si="7"/>
        <v>6745320000</v>
      </c>
      <c r="L14" s="1">
        <f>E8</f>
        <v>6745320000</v>
      </c>
      <c r="M14" s="1">
        <f>L14</f>
        <v>6745320000</v>
      </c>
      <c r="N14" s="139">
        <f t="shared" si="4"/>
        <v>15477219000</v>
      </c>
      <c r="O14" s="139">
        <f t="shared" si="4"/>
        <v>15477219000</v>
      </c>
    </row>
    <row r="15" spans="1:36" x14ac:dyDescent="0.3">
      <c r="A15" s="143">
        <v>2370000000</v>
      </c>
      <c r="B15" s="18">
        <f t="shared" si="5"/>
        <v>8</v>
      </c>
      <c r="D15" s="19">
        <f t="shared" ref="D15:D19" si="8">$D$8</f>
        <v>22233964000</v>
      </c>
      <c r="E15" s="140" t="s">
        <v>105</v>
      </c>
      <c r="F15" s="1"/>
      <c r="G15" s="195" t="s">
        <v>107</v>
      </c>
      <c r="H15" s="196"/>
      <c r="J15" s="1"/>
      <c r="K15" s="1"/>
      <c r="L15" s="1">
        <f>L14</f>
        <v>6745320000</v>
      </c>
      <c r="M15" s="1">
        <f>L15</f>
        <v>6745320000</v>
      </c>
      <c r="N15" s="1">
        <f>M15</f>
        <v>6745320000</v>
      </c>
      <c r="O15" s="139">
        <f t="shared" si="4"/>
        <v>15477219000</v>
      </c>
    </row>
    <row r="16" spans="1:36" x14ac:dyDescent="0.3">
      <c r="A16" s="143">
        <v>2370000000</v>
      </c>
      <c r="B16" s="18">
        <f t="shared" si="5"/>
        <v>9</v>
      </c>
      <c r="D16" s="19">
        <f t="shared" si="8"/>
        <v>22233964000</v>
      </c>
      <c r="E16" s="1"/>
      <c r="F16" s="1"/>
      <c r="G16" s="1"/>
      <c r="H16" s="1"/>
      <c r="I16" s="1"/>
      <c r="J16" s="1"/>
      <c r="K16" s="1"/>
      <c r="L16" s="1"/>
      <c r="M16" s="1">
        <f t="shared" ref="M16:N16" si="9">$E$8</f>
        <v>6745320000</v>
      </c>
      <c r="N16" s="1">
        <f t="shared" si="9"/>
        <v>6745320000</v>
      </c>
      <c r="O16" s="1">
        <f>N16</f>
        <v>6745320000</v>
      </c>
    </row>
    <row r="17" spans="1:29" x14ac:dyDescent="0.3">
      <c r="A17" s="143">
        <v>2370000000</v>
      </c>
      <c r="B17" s="18">
        <f t="shared" si="5"/>
        <v>10</v>
      </c>
      <c r="D17" s="19">
        <f t="shared" si="8"/>
        <v>22233964000</v>
      </c>
      <c r="E17" s="1"/>
      <c r="F17" s="1"/>
      <c r="G17" s="1"/>
      <c r="H17" s="1"/>
      <c r="I17" s="1"/>
      <c r="J17" s="1"/>
      <c r="K17" s="1"/>
      <c r="L17" s="1"/>
      <c r="M17" s="1"/>
      <c r="N17" s="1">
        <f>$E$8</f>
        <v>6745320000</v>
      </c>
      <c r="O17" s="1">
        <f>$E$8</f>
        <v>6745320000</v>
      </c>
    </row>
    <row r="18" spans="1:29" x14ac:dyDescent="0.3">
      <c r="A18" s="143">
        <v>2370000000</v>
      </c>
      <c r="B18" s="18">
        <f t="shared" si="5"/>
        <v>11</v>
      </c>
      <c r="D18" s="19">
        <f t="shared" si="8"/>
        <v>22233964000</v>
      </c>
      <c r="E18" s="1"/>
      <c r="F18" s="1"/>
      <c r="G18" s="1"/>
      <c r="H18" s="1"/>
      <c r="I18" s="1"/>
      <c r="J18" s="1"/>
      <c r="K18" s="1"/>
      <c r="L18" s="1"/>
      <c r="M18" s="1"/>
      <c r="N18" s="1"/>
      <c r="O18" s="1">
        <f>$E$8</f>
        <v>6745320000</v>
      </c>
    </row>
    <row r="19" spans="1:29" x14ac:dyDescent="0.3">
      <c r="A19" s="143">
        <v>2370000000</v>
      </c>
      <c r="B19" s="18">
        <f t="shared" si="5"/>
        <v>12</v>
      </c>
      <c r="D19" s="96">
        <f t="shared" si="8"/>
        <v>22233964000</v>
      </c>
      <c r="E19" s="131"/>
    </row>
    <row r="20" spans="1:29" x14ac:dyDescent="0.3">
      <c r="A20" s="143"/>
      <c r="B20" s="18"/>
      <c r="D20" s="96"/>
      <c r="T20" s="36"/>
      <c r="U20" s="36"/>
      <c r="V20" s="36"/>
      <c r="W20" s="36"/>
      <c r="X20" s="36"/>
      <c r="Y20" s="36"/>
      <c r="Z20" s="36"/>
      <c r="AA20" s="36"/>
      <c r="AB20" s="36"/>
    </row>
    <row r="21" spans="1:29" x14ac:dyDescent="0.3">
      <c r="A21" s="105"/>
      <c r="D21" s="96"/>
      <c r="T21" s="36"/>
      <c r="U21" s="36"/>
      <c r="V21" s="36"/>
      <c r="W21" s="36"/>
      <c r="X21" s="36"/>
      <c r="Y21" s="36"/>
      <c r="Z21" s="36"/>
      <c r="AA21" s="36"/>
      <c r="AB21" s="36"/>
      <c r="AC21" s="36"/>
    </row>
    <row r="22" spans="1:29" s="96" customFormat="1" x14ac:dyDescent="0.3">
      <c r="A22" s="19">
        <f>SUM(A8:A21)</f>
        <v>28440000000</v>
      </c>
      <c r="B22" s="19" t="s">
        <v>92</v>
      </c>
      <c r="C22" s="19"/>
      <c r="D22" s="19">
        <f t="shared" ref="D22:N22" si="10">SUM(D8:D21)</f>
        <v>266807568000</v>
      </c>
      <c r="E22" s="1">
        <f t="shared" si="10"/>
        <v>6745320000</v>
      </c>
      <c r="F22" s="1">
        <f t="shared" si="10"/>
        <v>13490640000</v>
      </c>
      <c r="G22" s="1">
        <f t="shared" si="10"/>
        <v>20235960000</v>
      </c>
      <c r="H22" s="1">
        <f t="shared" si="10"/>
        <v>35713179000</v>
      </c>
      <c r="I22" s="1">
        <f t="shared" si="10"/>
        <v>51190398000</v>
      </c>
      <c r="J22" s="1">
        <f t="shared" si="10"/>
        <v>66667617000</v>
      </c>
      <c r="K22" s="1">
        <f t="shared" si="10"/>
        <v>82382933000</v>
      </c>
      <c r="L22" s="1">
        <f t="shared" si="10"/>
        <v>97622055000</v>
      </c>
      <c r="M22" s="1">
        <f t="shared" si="10"/>
        <v>113099274000</v>
      </c>
      <c r="N22" s="1">
        <f t="shared" si="10"/>
        <v>128576493000</v>
      </c>
      <c r="O22" s="1">
        <f>SUM(O8:O20)</f>
        <v>144053712000</v>
      </c>
      <c r="Q22" s="36"/>
      <c r="R22" s="36"/>
      <c r="S22" s="36"/>
      <c r="T22" s="36"/>
      <c r="U22" s="36"/>
      <c r="V22" s="36"/>
      <c r="W22" s="36"/>
      <c r="X22" s="36">
        <f>SUM(X8:X21)</f>
        <v>0</v>
      </c>
      <c r="Y22" s="36">
        <f>SUM(Y8:Y21)</f>
        <v>0</v>
      </c>
      <c r="Z22" s="36">
        <f>SUM(Z8:Z21)</f>
        <v>0</v>
      </c>
      <c r="AA22" s="36">
        <f>SUM(AA8:AA21)</f>
        <v>0</v>
      </c>
    </row>
    <row r="23" spans="1:29" ht="17" x14ac:dyDescent="0.6">
      <c r="A23" s="18"/>
      <c r="B23" s="18"/>
      <c r="C23" s="18"/>
      <c r="D23" s="18"/>
      <c r="E23" s="1"/>
      <c r="F23" s="1"/>
      <c r="G23" s="1"/>
      <c r="H23" s="1"/>
      <c r="I23" s="1"/>
      <c r="J23" s="1"/>
      <c r="K23" s="1"/>
      <c r="L23" s="1"/>
      <c r="M23" s="1"/>
      <c r="N23" s="36" t="s">
        <v>109</v>
      </c>
      <c r="O23" s="19">
        <f>SUM(D22:O22)</f>
        <v>1026585149000</v>
      </c>
      <c r="S23" s="106"/>
    </row>
    <row r="24" spans="1:29" ht="17" x14ac:dyDescent="0.6">
      <c r="S24" s="107"/>
    </row>
    <row r="25" spans="1:29" x14ac:dyDescent="0.3">
      <c r="A25" s="108" t="s">
        <v>93</v>
      </c>
      <c r="B25" s="109"/>
      <c r="C25" s="109"/>
      <c r="D25" s="132">
        <f>(SUM(D22:M22))</f>
        <v>753954944000</v>
      </c>
      <c r="F25" s="110" t="s">
        <v>94</v>
      </c>
      <c r="I25" s="101"/>
    </row>
    <row r="26" spans="1:29" x14ac:dyDescent="0.3">
      <c r="A26" s="111"/>
      <c r="B26" s="112"/>
      <c r="C26" s="112"/>
      <c r="D26" s="113"/>
      <c r="J26" s="103"/>
      <c r="L26" s="101"/>
      <c r="M26" s="101"/>
      <c r="N26" s="101"/>
      <c r="O26" s="101"/>
      <c r="P26" s="101"/>
    </row>
    <row r="27" spans="1:29" x14ac:dyDescent="0.3">
      <c r="A27" s="114"/>
      <c r="B27" s="115"/>
      <c r="C27" s="115"/>
      <c r="D27" s="116"/>
      <c r="E27" s="19"/>
    </row>
    <row r="28" spans="1:29" x14ac:dyDescent="0.3">
      <c r="E28" s="36">
        <v>13</v>
      </c>
      <c r="F28" s="36">
        <f>E28+1</f>
        <v>14</v>
      </c>
      <c r="G28" s="36">
        <f>F28+1</f>
        <v>15</v>
      </c>
      <c r="H28" s="36">
        <f>G28+1</f>
        <v>16</v>
      </c>
      <c r="I28">
        <v>17</v>
      </c>
      <c r="J28">
        <v>18</v>
      </c>
      <c r="K28">
        <v>19</v>
      </c>
      <c r="L28">
        <v>20</v>
      </c>
      <c r="M28">
        <v>21</v>
      </c>
      <c r="N28">
        <v>22</v>
      </c>
      <c r="O28">
        <v>23</v>
      </c>
      <c r="P28"/>
      <c r="R28"/>
    </row>
    <row r="29" spans="1:29" x14ac:dyDescent="0.3">
      <c r="D29" s="166" t="s">
        <v>125</v>
      </c>
      <c r="I29"/>
      <c r="J29"/>
      <c r="K29"/>
      <c r="L29"/>
      <c r="M29"/>
      <c r="N29"/>
      <c r="O29"/>
      <c r="P29"/>
      <c r="R29"/>
      <c r="S29"/>
    </row>
    <row r="30" spans="1:29" x14ac:dyDescent="0.3">
      <c r="D30" s="18">
        <v>1</v>
      </c>
      <c r="F30" s="36" t="s">
        <v>95</v>
      </c>
      <c r="I30"/>
      <c r="J30"/>
      <c r="K30"/>
      <c r="L30"/>
      <c r="M30"/>
      <c r="N30"/>
      <c r="O30"/>
      <c r="P30"/>
      <c r="R30"/>
      <c r="S30"/>
    </row>
    <row r="31" spans="1:29" x14ac:dyDescent="0.3">
      <c r="D31" s="18">
        <v>2</v>
      </c>
      <c r="E31" s="139">
        <f>$N$4</f>
        <v>15477219000</v>
      </c>
      <c r="F31" s="117"/>
      <c r="I31"/>
      <c r="J31"/>
      <c r="K31"/>
      <c r="L31"/>
      <c r="M31"/>
      <c r="N31"/>
      <c r="O31"/>
      <c r="P31"/>
      <c r="R31"/>
      <c r="S31"/>
    </row>
    <row r="32" spans="1:29" x14ac:dyDescent="0.3">
      <c r="A32" s="18"/>
      <c r="B32" s="18"/>
      <c r="C32" s="18"/>
      <c r="D32" s="18">
        <v>3</v>
      </c>
      <c r="E32" s="139">
        <f t="shared" ref="E32:M41" si="11">$N$4</f>
        <v>15477219000</v>
      </c>
      <c r="F32" s="139">
        <f t="shared" si="11"/>
        <v>15477219000</v>
      </c>
      <c r="G32" s="1"/>
      <c r="H32" s="1"/>
      <c r="I32" s="1"/>
      <c r="J32" s="1"/>
      <c r="K32" s="1"/>
      <c r="L32" s="1"/>
      <c r="M32" s="1"/>
      <c r="N32" s="1"/>
      <c r="O32" s="1"/>
      <c r="P32"/>
      <c r="R32"/>
      <c r="S32"/>
    </row>
    <row r="33" spans="1:19" x14ac:dyDescent="0.3">
      <c r="A33" s="18"/>
      <c r="B33" s="18"/>
      <c r="C33" s="18"/>
      <c r="D33" s="18">
        <v>4</v>
      </c>
      <c r="E33" s="139">
        <f t="shared" si="11"/>
        <v>15477219000</v>
      </c>
      <c r="F33" s="139">
        <f t="shared" si="11"/>
        <v>15477219000</v>
      </c>
      <c r="G33" s="139">
        <f t="shared" si="11"/>
        <v>15477219000</v>
      </c>
      <c r="H33" s="1"/>
      <c r="I33" s="1"/>
      <c r="J33" s="1"/>
      <c r="K33" s="1"/>
      <c r="L33" s="1"/>
      <c r="M33" s="1"/>
      <c r="N33" s="1"/>
      <c r="O33" s="1"/>
      <c r="P33"/>
      <c r="R33"/>
      <c r="S33"/>
    </row>
    <row r="34" spans="1:19" x14ac:dyDescent="0.3">
      <c r="A34" s="18"/>
      <c r="B34" s="18"/>
      <c r="C34" s="18"/>
      <c r="D34" s="18">
        <f t="shared" ref="D34:D41" si="12">D33+1</f>
        <v>5</v>
      </c>
      <c r="E34" s="139">
        <f t="shared" si="11"/>
        <v>15477219000</v>
      </c>
      <c r="F34" s="139">
        <f t="shared" si="11"/>
        <v>15477219000</v>
      </c>
      <c r="G34" s="139">
        <f t="shared" si="11"/>
        <v>15477219000</v>
      </c>
      <c r="H34" s="139">
        <f>$N$4</f>
        <v>15477219000</v>
      </c>
      <c r="I34" s="1"/>
      <c r="J34" s="1"/>
      <c r="K34" s="1"/>
      <c r="L34" s="1"/>
      <c r="M34" s="1"/>
      <c r="N34" s="1"/>
      <c r="O34" s="1"/>
      <c r="P34"/>
      <c r="R34"/>
      <c r="S34"/>
    </row>
    <row r="35" spans="1:19" x14ac:dyDescent="0.3">
      <c r="A35" s="18"/>
      <c r="B35" s="18"/>
      <c r="C35" s="18"/>
      <c r="D35" s="18">
        <f t="shared" si="12"/>
        <v>6</v>
      </c>
      <c r="E35" s="139">
        <f t="shared" si="11"/>
        <v>15477219000</v>
      </c>
      <c r="F35" s="139">
        <f t="shared" si="11"/>
        <v>15477219000</v>
      </c>
      <c r="G35" s="139">
        <f t="shared" si="11"/>
        <v>15477219000</v>
      </c>
      <c r="H35" s="1">
        <f t="shared" ref="H35:L38" si="13">$N$4</f>
        <v>15477219000</v>
      </c>
      <c r="I35" s="1">
        <f t="shared" si="13"/>
        <v>15477219000</v>
      </c>
      <c r="J35" s="1"/>
      <c r="K35" s="1"/>
      <c r="L35" s="1"/>
      <c r="M35" s="1"/>
      <c r="N35" s="1"/>
      <c r="O35" s="1"/>
      <c r="P35"/>
      <c r="R35"/>
      <c r="S35"/>
    </row>
    <row r="36" spans="1:19" x14ac:dyDescent="0.3">
      <c r="A36" s="18"/>
      <c r="B36" s="18"/>
      <c r="C36" s="18"/>
      <c r="D36" s="18">
        <f t="shared" si="12"/>
        <v>7</v>
      </c>
      <c r="E36" s="139">
        <f t="shared" si="11"/>
        <v>15477219000</v>
      </c>
      <c r="F36" s="139">
        <f t="shared" si="11"/>
        <v>15477219000</v>
      </c>
      <c r="G36" s="139">
        <f t="shared" si="11"/>
        <v>15477219000</v>
      </c>
      <c r="H36" s="1">
        <f t="shared" si="13"/>
        <v>15477219000</v>
      </c>
      <c r="I36" s="1">
        <f t="shared" si="13"/>
        <v>15477219000</v>
      </c>
      <c r="J36" s="139">
        <f>$N$4</f>
        <v>15477219000</v>
      </c>
      <c r="K36" s="1"/>
      <c r="L36" s="1"/>
      <c r="M36" s="1"/>
      <c r="N36" s="1"/>
      <c r="O36" s="1"/>
      <c r="P36"/>
      <c r="R36"/>
      <c r="S36"/>
    </row>
    <row r="37" spans="1:19" x14ac:dyDescent="0.3">
      <c r="A37" s="18"/>
      <c r="B37" s="18"/>
      <c r="C37" s="18"/>
      <c r="D37" s="18">
        <f t="shared" si="12"/>
        <v>8</v>
      </c>
      <c r="E37" s="139">
        <f t="shared" si="11"/>
        <v>15477219000</v>
      </c>
      <c r="F37" s="139">
        <f t="shared" si="11"/>
        <v>15477219000</v>
      </c>
      <c r="G37" s="139">
        <f t="shared" si="11"/>
        <v>15477219000</v>
      </c>
      <c r="H37" s="1">
        <f t="shared" si="13"/>
        <v>15477219000</v>
      </c>
      <c r="I37" s="1">
        <f t="shared" si="13"/>
        <v>15477219000</v>
      </c>
      <c r="J37" s="1">
        <f t="shared" si="13"/>
        <v>15477219000</v>
      </c>
      <c r="K37" s="1">
        <f t="shared" si="13"/>
        <v>15477219000</v>
      </c>
      <c r="L37" s="1"/>
      <c r="M37" s="1"/>
      <c r="N37" s="1"/>
      <c r="O37" s="1"/>
      <c r="P37"/>
      <c r="R37"/>
      <c r="S37"/>
    </row>
    <row r="38" spans="1:19" x14ac:dyDescent="0.3">
      <c r="A38" s="18"/>
      <c r="B38" s="18"/>
      <c r="C38" s="18"/>
      <c r="D38" s="18">
        <f t="shared" si="12"/>
        <v>9</v>
      </c>
      <c r="E38" s="139">
        <f t="shared" si="11"/>
        <v>15477219000</v>
      </c>
      <c r="F38" s="139">
        <f t="shared" si="11"/>
        <v>15477219000</v>
      </c>
      <c r="G38" s="139">
        <f t="shared" si="11"/>
        <v>15477219000</v>
      </c>
      <c r="H38" s="139">
        <f t="shared" si="13"/>
        <v>15477219000</v>
      </c>
      <c r="I38" s="139">
        <f t="shared" si="13"/>
        <v>15477219000</v>
      </c>
      <c r="J38" s="139">
        <f t="shared" si="13"/>
        <v>15477219000</v>
      </c>
      <c r="K38" s="139">
        <f t="shared" si="13"/>
        <v>15477219000</v>
      </c>
      <c r="L38" s="139">
        <f t="shared" si="13"/>
        <v>15477219000</v>
      </c>
      <c r="M38" s="1"/>
      <c r="N38" s="1"/>
      <c r="O38" s="1"/>
      <c r="P38"/>
      <c r="R38"/>
      <c r="S38"/>
    </row>
    <row r="39" spans="1:19" x14ac:dyDescent="0.3">
      <c r="A39" s="18"/>
      <c r="B39" s="18"/>
      <c r="C39" s="18"/>
      <c r="D39" s="18">
        <f t="shared" si="12"/>
        <v>10</v>
      </c>
      <c r="E39" s="139">
        <f t="shared" si="11"/>
        <v>15477219000</v>
      </c>
      <c r="F39" s="139">
        <f t="shared" si="11"/>
        <v>15477219000</v>
      </c>
      <c r="G39" s="139">
        <f t="shared" si="11"/>
        <v>15477219000</v>
      </c>
      <c r="H39" s="139">
        <f t="shared" si="11"/>
        <v>15477219000</v>
      </c>
      <c r="I39" s="139">
        <f t="shared" si="11"/>
        <v>15477219000</v>
      </c>
      <c r="J39" s="139">
        <f t="shared" si="11"/>
        <v>15477219000</v>
      </c>
      <c r="K39" s="139">
        <f t="shared" si="11"/>
        <v>15477219000</v>
      </c>
      <c r="L39" s="139">
        <f t="shared" si="11"/>
        <v>15477219000</v>
      </c>
      <c r="M39" s="139">
        <f t="shared" si="11"/>
        <v>15477219000</v>
      </c>
      <c r="N39" s="1"/>
      <c r="O39" s="1"/>
      <c r="P39"/>
      <c r="R39"/>
      <c r="S39"/>
    </row>
    <row r="40" spans="1:19" x14ac:dyDescent="0.3">
      <c r="A40" s="18"/>
      <c r="B40" s="18"/>
      <c r="C40" s="18"/>
      <c r="D40" s="18">
        <f t="shared" si="12"/>
        <v>11</v>
      </c>
      <c r="E40" s="1">
        <f t="shared" ref="E40:F41" si="14">$E$8</f>
        <v>6745320000</v>
      </c>
      <c r="F40" s="139">
        <f t="shared" si="11"/>
        <v>15477219000</v>
      </c>
      <c r="G40" s="139">
        <f t="shared" si="11"/>
        <v>15477219000</v>
      </c>
      <c r="H40" s="139">
        <f t="shared" si="11"/>
        <v>15477219000</v>
      </c>
      <c r="I40" s="139">
        <f t="shared" si="11"/>
        <v>15477219000</v>
      </c>
      <c r="J40" s="139">
        <f t="shared" si="11"/>
        <v>15477219000</v>
      </c>
      <c r="K40" s="139">
        <f t="shared" si="11"/>
        <v>15477219000</v>
      </c>
      <c r="L40" s="139">
        <f t="shared" si="11"/>
        <v>15477219000</v>
      </c>
      <c r="M40" s="139">
        <f t="shared" si="11"/>
        <v>15477219000</v>
      </c>
      <c r="N40" s="1">
        <v>15715316000</v>
      </c>
      <c r="O40" s="1"/>
      <c r="P40"/>
      <c r="R40"/>
      <c r="S40"/>
    </row>
    <row r="41" spans="1:19" x14ac:dyDescent="0.3">
      <c r="A41" s="18"/>
      <c r="B41" s="18"/>
      <c r="C41" s="18"/>
      <c r="D41" s="18">
        <f t="shared" si="12"/>
        <v>12</v>
      </c>
      <c r="E41" s="1">
        <f t="shared" si="14"/>
        <v>6745320000</v>
      </c>
      <c r="F41" s="1">
        <f t="shared" si="14"/>
        <v>6745320000</v>
      </c>
      <c r="G41" s="139">
        <f>$N$4</f>
        <v>15477219000</v>
      </c>
      <c r="H41" s="139">
        <f t="shared" si="11"/>
        <v>15477219000</v>
      </c>
      <c r="I41" s="139">
        <f t="shared" si="11"/>
        <v>15477219000</v>
      </c>
      <c r="J41" s="139">
        <f t="shared" si="11"/>
        <v>15477219000</v>
      </c>
      <c r="K41" s="139">
        <f t="shared" si="11"/>
        <v>15477219000</v>
      </c>
      <c r="L41" s="139">
        <f t="shared" si="11"/>
        <v>15477219000</v>
      </c>
      <c r="M41" s="139">
        <f t="shared" si="11"/>
        <v>15477219000</v>
      </c>
      <c r="N41" s="1">
        <v>15715316000</v>
      </c>
      <c r="O41" s="1">
        <v>15715316000</v>
      </c>
      <c r="R41"/>
      <c r="S41"/>
    </row>
    <row r="42" spans="1:19" x14ac:dyDescent="0.3">
      <c r="A42" s="18"/>
      <c r="B42" s="141"/>
      <c r="C42" s="18"/>
      <c r="D42" s="18"/>
      <c r="E42" s="1"/>
      <c r="F42" s="1"/>
      <c r="G42" s="1"/>
      <c r="H42" s="1"/>
      <c r="I42" s="1"/>
      <c r="J42" s="1"/>
      <c r="K42" s="1"/>
      <c r="L42" s="1"/>
      <c r="M42" s="1"/>
      <c r="N42" s="1"/>
      <c r="O42" s="1"/>
      <c r="P42"/>
      <c r="R42"/>
      <c r="S42"/>
    </row>
    <row r="43" spans="1:19" x14ac:dyDescent="0.3">
      <c r="A43" s="18"/>
      <c r="B43" s="18"/>
      <c r="C43" s="18"/>
      <c r="D43" s="18"/>
      <c r="E43" s="1">
        <f t="shared" ref="E43:P43" si="15">SUM(E30:E42)</f>
        <v>152785611000</v>
      </c>
      <c r="F43" s="1">
        <f t="shared" si="15"/>
        <v>146040291000</v>
      </c>
      <c r="G43" s="1">
        <f t="shared" si="15"/>
        <v>139294971000</v>
      </c>
      <c r="H43" s="1">
        <f t="shared" si="15"/>
        <v>123817752000</v>
      </c>
      <c r="I43" s="1">
        <f t="shared" si="15"/>
        <v>108340533000</v>
      </c>
      <c r="J43" s="1">
        <f t="shared" si="15"/>
        <v>92863314000</v>
      </c>
      <c r="K43" s="1">
        <f t="shared" si="15"/>
        <v>77386095000</v>
      </c>
      <c r="L43" s="1">
        <f t="shared" si="15"/>
        <v>61908876000</v>
      </c>
      <c r="M43" s="1">
        <f t="shared" si="15"/>
        <v>46431657000</v>
      </c>
      <c r="N43" s="1">
        <f t="shared" si="15"/>
        <v>31430632000</v>
      </c>
      <c r="O43" s="1">
        <f t="shared" si="15"/>
        <v>15715316000</v>
      </c>
      <c r="P43" s="36">
        <f t="shared" si="15"/>
        <v>0</v>
      </c>
      <c r="R43"/>
      <c r="S43"/>
    </row>
    <row r="44" spans="1:19" x14ac:dyDescent="0.3">
      <c r="S44"/>
    </row>
    <row r="45" spans="1:19" x14ac:dyDescent="0.3">
      <c r="N45" s="36" t="s">
        <v>109</v>
      </c>
      <c r="O45" s="1">
        <f>SUM(E43:P43)</f>
        <v>996015048000</v>
      </c>
    </row>
    <row r="46" spans="1:19" ht="14.5" thickBot="1" x14ac:dyDescent="0.35"/>
    <row r="47" spans="1:19" ht="18.5" thickBot="1" x14ac:dyDescent="0.45">
      <c r="B47" s="6" t="s">
        <v>96</v>
      </c>
      <c r="C47" s="118"/>
      <c r="D47" s="118"/>
      <c r="E47" s="119">
        <f>O23+O45</f>
        <v>2022600197000</v>
      </c>
      <c r="F47" s="120" t="s">
        <v>97</v>
      </c>
      <c r="G47" s="5" t="s">
        <v>98</v>
      </c>
      <c r="H47" s="121"/>
    </row>
    <row r="48" spans="1:19" ht="18" x14ac:dyDescent="0.4">
      <c r="B48" s="122" t="s">
        <v>99</v>
      </c>
      <c r="C48" s="2"/>
      <c r="D48" s="2"/>
      <c r="E48" s="123"/>
      <c r="F48" s="124"/>
      <c r="G48" s="5">
        <f>E47/E49</f>
        <v>71.118150386779178</v>
      </c>
      <c r="H48" s="142" t="s">
        <v>100</v>
      </c>
      <c r="I48" s="101"/>
    </row>
    <row r="49" spans="2:24" ht="18.5" thickBot="1" x14ac:dyDescent="0.45">
      <c r="B49" s="125"/>
      <c r="C49" s="126"/>
      <c r="D49" s="126"/>
      <c r="E49" s="127">
        <f>A22</f>
        <v>28440000000</v>
      </c>
      <c r="F49" s="128" t="s">
        <v>101</v>
      </c>
      <c r="G49" s="121"/>
      <c r="H49" s="121"/>
    </row>
    <row r="50" spans="2:24" ht="17.5" x14ac:dyDescent="0.35">
      <c r="B50" s="4"/>
      <c r="C50" s="4"/>
      <c r="D50" s="4"/>
      <c r="E50" s="121"/>
      <c r="F50" s="121"/>
      <c r="G50" s="121"/>
      <c r="H50" s="121"/>
    </row>
    <row r="53" spans="2:24" x14ac:dyDescent="0.3">
      <c r="X53" t="s">
        <v>95</v>
      </c>
    </row>
    <row r="58" spans="2:24" x14ac:dyDescent="0.3">
      <c r="D58" t="s">
        <v>112</v>
      </c>
    </row>
  </sheetData>
  <mergeCells count="4">
    <mergeCell ref="F4:G4"/>
    <mergeCell ref="H4:I4"/>
    <mergeCell ref="G15:H15"/>
    <mergeCell ref="E3:J3"/>
  </mergeCells>
  <pageMargins left="0.25" right="0.25" top="0.25" bottom="0.25" header="0.3" footer="0.3"/>
  <pageSetup scale="51" orientation="landscape" r:id="rId1"/>
  <ignoredErrors>
    <ignoredError sqref="I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50% of Births</vt:lpstr>
      <vt:lpstr>12 year forcast </vt:lpstr>
      <vt:lpstr>'12 year forcast '!Print_Area</vt:lpstr>
      <vt:lpstr>'50% of Births'!Print_Area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michaelmg</dc:creator>
  <cp:lastModifiedBy>michaelmg1</cp:lastModifiedBy>
  <cp:lastPrinted>2019-06-21T16:05:34Z</cp:lastPrinted>
  <dcterms:created xsi:type="dcterms:W3CDTF">2017-08-14T14:33:07Z</dcterms:created>
  <dcterms:modified xsi:type="dcterms:W3CDTF">2019-06-21T16:09:28Z</dcterms:modified>
</cp:coreProperties>
</file>